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480" yWindow="495" windowWidth="13500" windowHeight="10635" tabRatio="812"/>
  </bookViews>
  <sheets>
    <sheet name="offerta economica LOTTO 3" sheetId="20" r:id="rId1"/>
  </sheets>
  <definedNames>
    <definedName name="_xlnm.Print_Area" localSheetId="0">'offerta economica LOTTO 3'!$A$1:$Q$304</definedName>
    <definedName name="_xlnm.Print_Titles" localSheetId="0">'offerta economica LOTTO 3'!$2:$2</definedName>
  </definedNames>
  <calcPr calcId="152511"/>
</workbook>
</file>

<file path=xl/calcChain.xml><?xml version="1.0" encoding="utf-8"?>
<calcChain xmlns="http://schemas.openxmlformats.org/spreadsheetml/2006/main">
  <c r="K195" i="20" l="1"/>
  <c r="L195" i="20" s="1"/>
  <c r="K191" i="20"/>
  <c r="N191" i="20" s="1"/>
  <c r="P191" i="20" s="1"/>
  <c r="K188" i="20"/>
  <c r="L188" i="20" s="1"/>
  <c r="K189" i="20"/>
  <c r="N189" i="20" s="1"/>
  <c r="P189" i="20" s="1"/>
  <c r="K185" i="20"/>
  <c r="N185" i="20" s="1"/>
  <c r="P185" i="20" s="1"/>
  <c r="K184" i="20"/>
  <c r="L184" i="20" s="1"/>
  <c r="E199" i="20"/>
  <c r="K198" i="20"/>
  <c r="L198" i="20" s="1"/>
  <c r="F198" i="20"/>
  <c r="G198" i="20" s="1"/>
  <c r="K197" i="20"/>
  <c r="N197" i="20" s="1"/>
  <c r="P197" i="20" s="1"/>
  <c r="F197" i="20"/>
  <c r="G197" i="20" s="1"/>
  <c r="K196" i="20"/>
  <c r="L196" i="20" s="1"/>
  <c r="F196" i="20"/>
  <c r="G196" i="20" s="1"/>
  <c r="F195" i="20"/>
  <c r="G195" i="20" s="1"/>
  <c r="K194" i="20"/>
  <c r="L194" i="20" s="1"/>
  <c r="F194" i="20"/>
  <c r="G194" i="20" s="1"/>
  <c r="K193" i="20"/>
  <c r="L193" i="20" s="1"/>
  <c r="F193" i="20"/>
  <c r="G193" i="20" s="1"/>
  <c r="K192" i="20"/>
  <c r="L192" i="20" s="1"/>
  <c r="F192" i="20"/>
  <c r="G192" i="20" s="1"/>
  <c r="F191" i="20"/>
  <c r="G191" i="20" s="1"/>
  <c r="K190" i="20"/>
  <c r="L190" i="20" s="1"/>
  <c r="F190" i="20"/>
  <c r="G190" i="20" s="1"/>
  <c r="F189" i="20"/>
  <c r="G189" i="20" s="1"/>
  <c r="F188" i="20"/>
  <c r="G188" i="20" s="1"/>
  <c r="K187" i="20"/>
  <c r="N187" i="20" s="1"/>
  <c r="P187" i="20" s="1"/>
  <c r="F187" i="20"/>
  <c r="G187" i="20" s="1"/>
  <c r="K186" i="20"/>
  <c r="L186" i="20" s="1"/>
  <c r="F186" i="20"/>
  <c r="G186" i="20" s="1"/>
  <c r="F185" i="20"/>
  <c r="G185" i="20" s="1"/>
  <c r="F184" i="20"/>
  <c r="G184" i="20" s="1"/>
  <c r="N184" i="20" l="1"/>
  <c r="P184" i="20" s="1"/>
  <c r="N188" i="20"/>
  <c r="P188" i="20" s="1"/>
  <c r="N192" i="20"/>
  <c r="P192" i="20" s="1"/>
  <c r="N198" i="20"/>
  <c r="P198" i="20" s="1"/>
  <c r="N196" i="20"/>
  <c r="P196" i="20" s="1"/>
  <c r="N194" i="20"/>
  <c r="P194" i="20" s="1"/>
  <c r="N190" i="20"/>
  <c r="P190" i="20" s="1"/>
  <c r="N186" i="20"/>
  <c r="P186" i="20" s="1"/>
  <c r="G199" i="20"/>
  <c r="L185" i="20"/>
  <c r="L189" i="20"/>
  <c r="L197" i="20"/>
  <c r="N193" i="20"/>
  <c r="P193" i="20" s="1"/>
  <c r="N195" i="20"/>
  <c r="P195" i="20" s="1"/>
  <c r="K199" i="20"/>
  <c r="L187" i="20"/>
  <c r="L191" i="20"/>
  <c r="E207" i="20"/>
  <c r="L199" i="20" l="1"/>
  <c r="P199" i="20"/>
  <c r="N199" i="20"/>
  <c r="F205" i="20"/>
  <c r="G205" i="20" s="1"/>
  <c r="F204" i="20"/>
  <c r="G204" i="20" s="1"/>
  <c r="E181" i="20"/>
  <c r="K180" i="20"/>
  <c r="N180" i="20" s="1"/>
  <c r="P180" i="20" s="1"/>
  <c r="F180" i="20"/>
  <c r="G180" i="20" s="1"/>
  <c r="K179" i="20"/>
  <c r="N179" i="20" s="1"/>
  <c r="P179" i="20" s="1"/>
  <c r="F179" i="20"/>
  <c r="G179" i="20" s="1"/>
  <c r="K178" i="20"/>
  <c r="N178" i="20" s="1"/>
  <c r="P178" i="20" s="1"/>
  <c r="F178" i="20"/>
  <c r="G178" i="20" s="1"/>
  <c r="K177" i="20"/>
  <c r="N177" i="20" s="1"/>
  <c r="P177" i="20" s="1"/>
  <c r="F177" i="20"/>
  <c r="G177" i="20" s="1"/>
  <c r="K176" i="20"/>
  <c r="N176" i="20" s="1"/>
  <c r="P176" i="20" s="1"/>
  <c r="F176" i="20"/>
  <c r="G176" i="20" s="1"/>
  <c r="K175" i="20"/>
  <c r="N175" i="20" s="1"/>
  <c r="P175" i="20" s="1"/>
  <c r="F175" i="20"/>
  <c r="G175" i="20" s="1"/>
  <c r="K174" i="20"/>
  <c r="N174" i="20" s="1"/>
  <c r="P174" i="20" s="1"/>
  <c r="F174" i="20"/>
  <c r="G174" i="20" s="1"/>
  <c r="K173" i="20"/>
  <c r="N173" i="20" s="1"/>
  <c r="P173" i="20" s="1"/>
  <c r="F173" i="20"/>
  <c r="G173" i="20" s="1"/>
  <c r="K172" i="20"/>
  <c r="L172" i="20" s="1"/>
  <c r="F172" i="20"/>
  <c r="G172" i="20" s="1"/>
  <c r="K171" i="20"/>
  <c r="N171" i="20" s="1"/>
  <c r="P171" i="20" s="1"/>
  <c r="F171" i="20"/>
  <c r="G171" i="20" s="1"/>
  <c r="K170" i="20"/>
  <c r="L170" i="20" s="1"/>
  <c r="F170" i="20"/>
  <c r="G170" i="20" s="1"/>
  <c r="K169" i="20"/>
  <c r="N169" i="20" s="1"/>
  <c r="P169" i="20" s="1"/>
  <c r="F169" i="20"/>
  <c r="G169" i="20" s="1"/>
  <c r="K168" i="20"/>
  <c r="N168" i="20" s="1"/>
  <c r="P168" i="20" s="1"/>
  <c r="F168" i="20"/>
  <c r="G168" i="20" s="1"/>
  <c r="K167" i="20"/>
  <c r="N167" i="20" s="1"/>
  <c r="P167" i="20" s="1"/>
  <c r="F167" i="20"/>
  <c r="G167" i="20" s="1"/>
  <c r="K166" i="20"/>
  <c r="N166" i="20" s="1"/>
  <c r="F166" i="20"/>
  <c r="G166" i="20" s="1"/>
  <c r="E161" i="20"/>
  <c r="K160" i="20"/>
  <c r="N160" i="20" s="1"/>
  <c r="P160" i="20" s="1"/>
  <c r="F160" i="20"/>
  <c r="G160" i="20" s="1"/>
  <c r="K159" i="20"/>
  <c r="N159" i="20" s="1"/>
  <c r="P159" i="20" s="1"/>
  <c r="F159" i="20"/>
  <c r="G159" i="20" s="1"/>
  <c r="K158" i="20"/>
  <c r="L158" i="20" s="1"/>
  <c r="F158" i="20"/>
  <c r="G158" i="20" s="1"/>
  <c r="K157" i="20"/>
  <c r="N157" i="20" s="1"/>
  <c r="P157" i="20" s="1"/>
  <c r="F157" i="20"/>
  <c r="G157" i="20" s="1"/>
  <c r="K156" i="20"/>
  <c r="N156" i="20" s="1"/>
  <c r="P156" i="20" s="1"/>
  <c r="F156" i="20"/>
  <c r="G156" i="20" s="1"/>
  <c r="K155" i="20"/>
  <c r="N155" i="20" s="1"/>
  <c r="P155" i="20" s="1"/>
  <c r="F155" i="20"/>
  <c r="G155" i="20" s="1"/>
  <c r="K154" i="20"/>
  <c r="L154" i="20" s="1"/>
  <c r="F154" i="20"/>
  <c r="G154" i="20" s="1"/>
  <c r="K153" i="20"/>
  <c r="N153" i="20" s="1"/>
  <c r="P153" i="20" s="1"/>
  <c r="F153" i="20"/>
  <c r="G153" i="20" s="1"/>
  <c r="K152" i="20"/>
  <c r="N152" i="20" s="1"/>
  <c r="P152" i="20" s="1"/>
  <c r="F152" i="20"/>
  <c r="G152" i="20" s="1"/>
  <c r="K151" i="20"/>
  <c r="N151" i="20" s="1"/>
  <c r="P151" i="20" s="1"/>
  <c r="F151" i="20"/>
  <c r="G151" i="20" s="1"/>
  <c r="K150" i="20"/>
  <c r="N150" i="20" s="1"/>
  <c r="P150" i="20" s="1"/>
  <c r="F150" i="20"/>
  <c r="G150" i="20" s="1"/>
  <c r="K149" i="20"/>
  <c r="N149" i="20" s="1"/>
  <c r="P149" i="20" s="1"/>
  <c r="F149" i="20"/>
  <c r="G149" i="20" s="1"/>
  <c r="K148" i="20"/>
  <c r="L148" i="20" s="1"/>
  <c r="F148" i="20"/>
  <c r="G148" i="20" s="1"/>
  <c r="K147" i="20"/>
  <c r="N147" i="20" s="1"/>
  <c r="P147" i="20" s="1"/>
  <c r="F147" i="20"/>
  <c r="G147" i="20" s="1"/>
  <c r="K146" i="20"/>
  <c r="F146" i="20"/>
  <c r="G146" i="20" s="1"/>
  <c r="E143" i="20"/>
  <c r="F142" i="20"/>
  <c r="G142" i="20" s="1"/>
  <c r="F141" i="20"/>
  <c r="G141" i="20" s="1"/>
  <c r="F140" i="20"/>
  <c r="G140" i="20" s="1"/>
  <c r="F139" i="20"/>
  <c r="G139" i="20" s="1"/>
  <c r="F138" i="20"/>
  <c r="G138" i="20" s="1"/>
  <c r="E135" i="20"/>
  <c r="K134" i="20"/>
  <c r="L134" i="20" s="1"/>
  <c r="F134" i="20"/>
  <c r="G134" i="20" s="1"/>
  <c r="K133" i="20"/>
  <c r="N133" i="20" s="1"/>
  <c r="P133" i="20" s="1"/>
  <c r="F133" i="20"/>
  <c r="G133" i="20" s="1"/>
  <c r="K132" i="20"/>
  <c r="L132" i="20" s="1"/>
  <c r="F132" i="20"/>
  <c r="G132" i="20" s="1"/>
  <c r="K131" i="20"/>
  <c r="N131" i="20" s="1"/>
  <c r="P131" i="20" s="1"/>
  <c r="F131" i="20"/>
  <c r="G131" i="20" s="1"/>
  <c r="K130" i="20"/>
  <c r="L130" i="20" s="1"/>
  <c r="F130" i="20"/>
  <c r="G130" i="20" s="1"/>
  <c r="K129" i="20"/>
  <c r="N129" i="20" s="1"/>
  <c r="P129" i="20" s="1"/>
  <c r="F129" i="20"/>
  <c r="G129" i="20" s="1"/>
  <c r="K128" i="20"/>
  <c r="N128" i="20" s="1"/>
  <c r="P128" i="20" s="1"/>
  <c r="F128" i="20"/>
  <c r="G128" i="20" s="1"/>
  <c r="K127" i="20"/>
  <c r="N127" i="20" s="1"/>
  <c r="P127" i="20" s="1"/>
  <c r="F127" i="20"/>
  <c r="G127" i="20" s="1"/>
  <c r="K126" i="20"/>
  <c r="N126" i="20" s="1"/>
  <c r="P126" i="20" s="1"/>
  <c r="F126" i="20"/>
  <c r="G126" i="20" s="1"/>
  <c r="K125" i="20"/>
  <c r="N125" i="20" s="1"/>
  <c r="P125" i="20" s="1"/>
  <c r="F125" i="20"/>
  <c r="G125" i="20" s="1"/>
  <c r="K124" i="20"/>
  <c r="L124" i="20" s="1"/>
  <c r="F124" i="20"/>
  <c r="G124" i="20" s="1"/>
  <c r="K123" i="20"/>
  <c r="N123" i="20" s="1"/>
  <c r="P123" i="20" s="1"/>
  <c r="F123" i="20"/>
  <c r="G123" i="20" s="1"/>
  <c r="K122" i="20"/>
  <c r="N122" i="20" s="1"/>
  <c r="P122" i="20" s="1"/>
  <c r="F122" i="20"/>
  <c r="G122" i="20" s="1"/>
  <c r="K121" i="20"/>
  <c r="N121" i="20" s="1"/>
  <c r="P121" i="20" s="1"/>
  <c r="F121" i="20"/>
  <c r="G121" i="20" s="1"/>
  <c r="K120" i="20"/>
  <c r="N120" i="20" s="1"/>
  <c r="P120" i="20" s="1"/>
  <c r="F120" i="20"/>
  <c r="G120" i="20" s="1"/>
  <c r="L150" i="20" l="1"/>
  <c r="N130" i="20"/>
  <c r="P130" i="20" s="1"/>
  <c r="E201" i="20"/>
  <c r="N158" i="20"/>
  <c r="P158" i="20" s="1"/>
  <c r="L166" i="20"/>
  <c r="L174" i="20"/>
  <c r="N148" i="20"/>
  <c r="P148" i="20" s="1"/>
  <c r="N124" i="20"/>
  <c r="P124" i="20" s="1"/>
  <c r="N172" i="20"/>
  <c r="P172" i="20" s="1"/>
  <c r="G207" i="20"/>
  <c r="N132" i="20"/>
  <c r="P132" i="20" s="1"/>
  <c r="N134" i="20"/>
  <c r="P134" i="20" s="1"/>
  <c r="L120" i="20"/>
  <c r="L122" i="20"/>
  <c r="L127" i="20"/>
  <c r="L128" i="20"/>
  <c r="K161" i="20"/>
  <c r="L156" i="20"/>
  <c r="L180" i="20"/>
  <c r="G181" i="20"/>
  <c r="L146" i="20"/>
  <c r="L178" i="20"/>
  <c r="L126" i="20"/>
  <c r="N146" i="20"/>
  <c r="L152" i="20"/>
  <c r="N154" i="20"/>
  <c r="P154" i="20" s="1"/>
  <c r="L160" i="20"/>
  <c r="L168" i="20"/>
  <c r="N170" i="20"/>
  <c r="P170" i="20" s="1"/>
  <c r="L176" i="20"/>
  <c r="G161" i="20"/>
  <c r="L125" i="20"/>
  <c r="L133" i="20"/>
  <c r="G143" i="20"/>
  <c r="G135" i="20"/>
  <c r="L123" i="20"/>
  <c r="L121" i="20"/>
  <c r="L129" i="20"/>
  <c r="L131" i="20"/>
  <c r="K135" i="20"/>
  <c r="K181" i="20"/>
  <c r="L147" i="20"/>
  <c r="L149" i="20"/>
  <c r="L151" i="20"/>
  <c r="L153" i="20"/>
  <c r="L155" i="20"/>
  <c r="L157" i="20"/>
  <c r="L159" i="20"/>
  <c r="P166" i="20"/>
  <c r="L167" i="20"/>
  <c r="L169" i="20"/>
  <c r="L171" i="20"/>
  <c r="L173" i="20"/>
  <c r="L175" i="20"/>
  <c r="L177" i="20"/>
  <c r="L179" i="20"/>
  <c r="N135" i="20" l="1"/>
  <c r="P135" i="20"/>
  <c r="N161" i="20"/>
  <c r="G201" i="20"/>
  <c r="F209" i="20" s="1"/>
  <c r="I204" i="20"/>
  <c r="K204" i="20" s="1"/>
  <c r="I205" i="20"/>
  <c r="K205" i="20" s="1"/>
  <c r="N205" i="20" s="1"/>
  <c r="P205" i="20" s="1"/>
  <c r="P146" i="20"/>
  <c r="P161" i="20" s="1"/>
  <c r="L181" i="20"/>
  <c r="L161" i="20"/>
  <c r="L135" i="20"/>
  <c r="P181" i="20"/>
  <c r="N181" i="20"/>
  <c r="I141" i="20"/>
  <c r="K141" i="20" s="1"/>
  <c r="I142" i="20"/>
  <c r="K142" i="20" s="1"/>
  <c r="I138" i="20"/>
  <c r="K138" i="20" s="1"/>
  <c r="I139" i="20"/>
  <c r="K139" i="20" s="1"/>
  <c r="I140" i="20"/>
  <c r="K140" i="20" s="1"/>
  <c r="L205" i="20" l="1"/>
  <c r="L204" i="20"/>
  <c r="K207" i="20"/>
  <c r="N204" i="20"/>
  <c r="N142" i="20"/>
  <c r="P142" i="20" s="1"/>
  <c r="L142" i="20"/>
  <c r="N140" i="20"/>
  <c r="P140" i="20" s="1"/>
  <c r="L140" i="20"/>
  <c r="N141" i="20"/>
  <c r="P141" i="20" s="1"/>
  <c r="L141" i="20"/>
  <c r="L139" i="20"/>
  <c r="N139" i="20"/>
  <c r="P139" i="20" s="1"/>
  <c r="K143" i="20"/>
  <c r="L138" i="20"/>
  <c r="N138" i="20"/>
  <c r="L207" i="20" l="1"/>
  <c r="L143" i="20"/>
  <c r="L201" i="20" s="1"/>
  <c r="K201" i="20"/>
  <c r="L116" i="20" s="1"/>
  <c r="P116" i="20" s="1"/>
  <c r="N207" i="20"/>
  <c r="P204" i="20"/>
  <c r="P207" i="20" s="1"/>
  <c r="N143" i="20"/>
  <c r="N201" i="20" s="1"/>
  <c r="P138" i="20"/>
  <c r="P143" i="20" s="1"/>
  <c r="P201" i="20" s="1"/>
  <c r="L209" i="20" l="1"/>
  <c r="P209" i="20"/>
  <c r="O211" i="20" l="1"/>
  <c r="P213" i="20" s="1"/>
  <c r="J89" i="20" s="1"/>
  <c r="F84" i="20" l="1"/>
</calcChain>
</file>

<file path=xl/sharedStrings.xml><?xml version="1.0" encoding="utf-8"?>
<sst xmlns="http://schemas.openxmlformats.org/spreadsheetml/2006/main" count="248" uniqueCount="109">
  <si>
    <t>BACINI</t>
  </si>
  <si>
    <t>PORTI</t>
  </si>
  <si>
    <t>AM</t>
  </si>
  <si>
    <t>CP</t>
  </si>
  <si>
    <t>EU</t>
  </si>
  <si>
    <t>Valore Servizio Universale</t>
  </si>
  <si>
    <t>Avviso di Ricevimento Raccomandata IT</t>
  </si>
  <si>
    <t>tariffa IVA esclusa</t>
  </si>
  <si>
    <t>VALORE    triennale</t>
  </si>
  <si>
    <t>tariffa  IVA esente</t>
  </si>
  <si>
    <t>il</t>
  </si>
  <si>
    <t>con sede in</t>
  </si>
  <si>
    <t xml:space="preserve">p. IVA </t>
  </si>
  <si>
    <t xml:space="preserve">  C.F.</t>
  </si>
  <si>
    <t>OFFERTA  ECONOMICA</t>
  </si>
  <si>
    <t>in cifre (IVA esclusa)</t>
  </si>
  <si>
    <t>in lettere (IVA esclusa)</t>
  </si>
  <si>
    <t>COSTO DEL PERSONALE</t>
  </si>
  <si>
    <t>(in cifre)</t>
  </si>
  <si>
    <t>(in lettere)</t>
  </si>
  <si>
    <t>gli importi sono IVA esclusa.</t>
  </si>
  <si>
    <t>Data di efficacia finale</t>
  </si>
  <si>
    <t>Rinnovo (eventuale)</t>
  </si>
  <si>
    <t>Data di stipula</t>
  </si>
  <si>
    <t>Tipologia, settore e denominazione della fonte di contrattazione collettiva  e di contrattazione integrativa di secondo livello</t>
  </si>
  <si>
    <t>Valutato sulla base dei minimi salariali definiti dalla contrattazione collettiva nazionale di settore tra le organizzazioni sindacali dei lavoratori e le organizzazioni dei datori di lavoro comparativamente più rappresentative sul piano nazionale e delle voci retributive previste dalla contrattazione integrativa di secondo livello</t>
  </si>
  <si>
    <t>Declaratoria obbligatoria dei  CONTRATTI  COLLETTIVI  NAZIONALI, della CONTRATTAZIONE INTEGRATIVA DI SECONDO LIVELLO e degli ACCORDI COLLETTIVI applicati al personale preposto all'Appalto</t>
  </si>
  <si>
    <t xml:space="preserve">presenta  la  seguente  Offerta Economica  ed  accetta  esplicitamente  ed  incondizionatamente tutte  le  </t>
  </si>
  <si>
    <t xml:space="preserve">obbligazioni  e  le  condizioni  contenute  nel  Bando  di  Gara,  nel  Disciplinare  di  Gara,  nel  Capitolato Tecnico,  </t>
  </si>
  <si>
    <t xml:space="preserve">nello  Schema  di  Contratto  e  negli  altri  allegati,  dichiarando  di  essere  disposto  ad  assumere  l’affidamento  </t>
  </si>
  <si>
    <t xml:space="preserve">dei:   “Servizi di gestione integrata e recapito della corrispondenza automatizzata dell'INPS”   </t>
  </si>
  <si>
    <t>(denominazione o ragione sociale)</t>
  </si>
  <si>
    <t>COSTI  IN MATERIA DI SALUTE E SICUREZZA</t>
  </si>
  <si>
    <t>Costi per le misure di adempimento delle disposizioni in materia di salute e sicurezza nei luoghi di lavoro</t>
  </si>
  <si>
    <t>DICHIARAZIONI</t>
  </si>
  <si>
    <t>    è consapevole che i prezzi offerti sono omnicomprensivi di quanto previsto negli atti di gara e, comunque, i corrispettivi spettanti in caso di aggiudicazione rispettano le disposizioni vigenti in materia di costo del lavoro e di costi della sicurezza, secondo i valori sopra esposti;</t>
  </si>
  <si>
    <t>    è consapevole che detta offerta non vincolerà in alcun modo l’Istituto;</t>
  </si>
  <si>
    <t xml:space="preserve">    è consapevole che in caso di discordanza tra i prezzi unitari e il valore complessivamente offerto, i prezzi unitari prevarranno sul valore complessivo e, di conseguenza, si provvederà a rideterminare l’esatto valore complessivo, fermi restando i prezzi unitari offerti; </t>
  </si>
  <si>
    <t>    è consapevole che, in caso di indicazione di offerta recante un numero di cifre decimali dopo la virgola superiore a due, saranno considerate esclusivamente le prime due cifre decimali, senza procedere ad alcun arrotondamento;</t>
  </si>
  <si>
    <t>    la presente offerta è irrevocabile ed impegnativa sino al 180° (centottantesimo) giorno successivo alla data di scadenza del termine di presentazione;</t>
  </si>
  <si>
    <t>    ha preso cognizione di tutte le circostanze generali e speciali che possono interessare l’esecuzione di tutte le prestazioni oggetto del contratto, e di tali circostanze ha tenuto conto nella determinazione del prezzo offerto, ritenuto remunerativo.</t>
  </si>
  <si>
    <t>operatore economico</t>
  </si>
  <si>
    <t>sottoscrizione</t>
  </si>
  <si>
    <t>luogo</t>
  </si>
  <si>
    <t>data</t>
  </si>
  <si>
    <t>(in caso di RTI e consorzi costituendi, la presente Offerta Economica deve essere sottoscritta da tutti gli operatori raggruppati o consorziati)</t>
  </si>
  <si>
    <t xml:space="preserve">    Il sottoscritto dichiara inoltre che:</t>
  </si>
  <si>
    <t>ISTITUTO  NAZIONALE  PREVIDENZA  SOCIALE</t>
  </si>
  <si>
    <t>Direzione  Centrale  Risorse  Strumentali</t>
  </si>
  <si>
    <t>CENTRALE  UNICA  ACQUISTI</t>
  </si>
  <si>
    <t>Scheda  per il calcolo dell'Offerta  economica - Lotto 3</t>
  </si>
  <si>
    <t>( Allegato 4C  al Disciplinare di Gara )</t>
  </si>
  <si>
    <t>Dichiarazione dell'Offerta economica per il Lotto 3</t>
  </si>
  <si>
    <t>Via Ciro il Grande, 21 – 00144 Roma</t>
  </si>
  <si>
    <t>tel. +390659054322 - fax +390659054240</t>
  </si>
  <si>
    <t>C.F. 80078750587 - P.IVA 02121151001</t>
  </si>
  <si>
    <t xml:space="preserve">LOTTO 3   -   Emilia-Romagna,  Marche,  Umbria,  Toscana,  Lazio,  Direzione Generale  e  Sardegna; </t>
  </si>
  <si>
    <t xml:space="preserve">per il  LOTTO 3   -   Emilia-Romagna,  Marche,  Umbria,  Toscana,  Lazio,  Direzione Generale  e  Sardegna </t>
  </si>
  <si>
    <t>Dichiara che beneficia di sgravi salariali applicati al personale preposto all’appalto in virtù dei seguenti riferimenti normativi e regolamentari:</t>
  </si>
  <si>
    <t>RIBASSO  OFFERTO</t>
  </si>
  <si>
    <t>Valore recapito diretto</t>
  </si>
  <si>
    <t>Percentuale ponderata dei Volumi coperti dall'Appaltatore</t>
  </si>
  <si>
    <t>%  Volumi coperti dal Servizio Universale</t>
  </si>
  <si>
    <t>BASE  D'ASTA  LOTTO 3</t>
  </si>
  <si>
    <t>QUOTA  recapito diretto</t>
  </si>
  <si>
    <t>QUOTA Servizio Universale</t>
  </si>
  <si>
    <t>POSTA  MASSIVA</t>
  </si>
  <si>
    <t>BACINO</t>
  </si>
  <si>
    <t>QTA' annuale stimata</t>
  </si>
  <si>
    <t>copertura % OFFERTA</t>
  </si>
  <si>
    <t>tariffa OFFERTA
IVA esclusa</t>
  </si>
  <si>
    <t>QTA' annuale Coperta</t>
  </si>
  <si>
    <t>QTA' annuale residua</t>
  </si>
  <si>
    <t>0 - 20 g</t>
  </si>
  <si>
    <t>21 - 50 g</t>
  </si>
  <si>
    <t>51 - 100 g</t>
  </si>
  <si>
    <t>101 - 250 g</t>
  </si>
  <si>
    <t>251 - 2000 g</t>
  </si>
  <si>
    <t>Totali Massiva</t>
  </si>
  <si>
    <t>Italia</t>
  </si>
  <si>
    <t>Totali Ordinaria</t>
  </si>
  <si>
    <t>RACCOMANDATA</t>
  </si>
  <si>
    <t>Totali Raccomandata</t>
  </si>
  <si>
    <t>zone</t>
  </si>
  <si>
    <t>Zona 1</t>
  </si>
  <si>
    <t>Zona 2</t>
  </si>
  <si>
    <t>Zona 3</t>
  </si>
  <si>
    <t>Totali Estero</t>
  </si>
  <si>
    <t>Totali Corrispondenza</t>
  </si>
  <si>
    <t>Servizi accessori Raccomandata</t>
  </si>
  <si>
    <t xml:space="preserve"> T &amp; T  Raccomandata</t>
  </si>
  <si>
    <t>Totali Servizi</t>
  </si>
  <si>
    <t>Posta Ordinaria</t>
  </si>
  <si>
    <t xml:space="preserve">  Il sottoscritto</t>
  </si>
  <si>
    <t xml:space="preserve">  nato a</t>
  </si>
  <si>
    <t xml:space="preserve">  in qualità di rappresentante legale dell'operatore economico:</t>
  </si>
  <si>
    <t>Ribasso Offerto</t>
  </si>
  <si>
    <t>OFFERTA ECONOMICA Lotto 3</t>
  </si>
  <si>
    <t>Istruzioni per la compilazione della scheda:</t>
  </si>
  <si>
    <t>BASE  D'ASTA  Lotto 3</t>
  </si>
  <si>
    <t>Procedura aperta di carattere comunitario, volta alla stipula di un Accordo Quadro con unico Fornitore ai sensi degli artt. 54, comma 3 e 60 del D.Lgs. n. 50 del 18 aprile 2016, volta all’affidamento dei “Servizi di gestione integrata e recapito della corrispondenza automatizzata dell’INPS”, suddivisa in 4 Lotti.</t>
  </si>
  <si>
    <t>POSTA ORDINARIA ESTERO</t>
  </si>
  <si>
    <t>RACCOMANDATA ESTERO</t>
  </si>
  <si>
    <t>251 - 1000 g</t>
  </si>
  <si>
    <t>*  Per ognuno dei prodotti postali devono essere inserite TUTTE  le TARIFFE Offerte per ciascun PORTO, IVA esclusa.</t>
  </si>
  <si>
    <t>*  La tabella calcola la percentuale totale di copertura ponderata sui volumi, il valore dell'Offerta Economica ed il Ribasso Offerto.</t>
  </si>
  <si>
    <t>*  La percentuale di copertura per la POSTA ORDINARIA viene calcolata come media ponderata della copertura per la POSTA MASSIVA.</t>
  </si>
  <si>
    <t xml:space="preserve">*  La percentuale di copertura per i Servizi viene calcolata come media ponderata della copertura per la Raccomandata. </t>
  </si>
  <si>
    <t>*  Per le AREE della POSTA MASSIVA e della RACCOMANDATA devono essere inserite le percentuali di copertura (come risultanti da Allegato  "Copertura CAP Lotto").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</si>
</sst>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 mmmm\ yyyy;@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b/>
      <u/>
      <sz val="14"/>
      <color theme="1"/>
      <name val="Verdana"/>
      <family val="2"/>
    </font>
    <font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name val="Verdana"/>
      <family val="2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6"/>
      <color theme="0"/>
      <name val="Verdana"/>
      <family val="2"/>
    </font>
    <font>
      <b/>
      <sz val="20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328">
    <xf numFmtId="0" fontId="0" fillId="0" borderId="0" xfId="0"/>
    <xf numFmtId="0" fontId="15" fillId="0" borderId="0" xfId="0" applyFont="1" applyFill="1" applyAlignment="1" applyProtection="1">
      <alignment vertical="center" wrapText="1"/>
    </xf>
    <xf numFmtId="10" fontId="15" fillId="0" borderId="0" xfId="0" applyNumberFormat="1" applyFont="1" applyFill="1" applyAlignment="1" applyProtection="1">
      <alignment vertical="center" wrapText="1"/>
    </xf>
    <xf numFmtId="3" fontId="15" fillId="0" borderId="0" xfId="0" applyNumberFormat="1" applyFont="1" applyFill="1" applyAlignment="1" applyProtection="1">
      <alignment vertical="center" wrapText="1"/>
    </xf>
    <xf numFmtId="44" fontId="15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4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0" fontId="19" fillId="0" borderId="0" xfId="0" applyNumberFormat="1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</xf>
    <xf numFmtId="3" fontId="19" fillId="0" borderId="0" xfId="0" applyNumberFormat="1" applyFont="1" applyFill="1" applyAlignment="1" applyProtection="1">
      <alignment vertical="center" wrapText="1"/>
    </xf>
    <xf numFmtId="44" fontId="19" fillId="0" borderId="0" xfId="0" applyNumberFormat="1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vertical="center" wrapText="1"/>
    </xf>
    <xf numFmtId="10" fontId="16" fillId="0" borderId="0" xfId="0" applyNumberFormat="1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0" fontId="2" fillId="0" borderId="0" xfId="0" applyNumberFormat="1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center" wrapText="1"/>
    </xf>
    <xf numFmtId="44" fontId="2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10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2" fillId="0" borderId="13" xfId="0" applyNumberFormat="1" applyFont="1" applyFill="1" applyBorder="1" applyAlignment="1" applyProtection="1">
      <alignment vertical="center" wrapText="1"/>
    </xf>
    <xf numFmtId="44" fontId="2" fillId="0" borderId="13" xfId="0" applyNumberFormat="1" applyFont="1" applyFill="1" applyBorder="1" applyAlignment="1" applyProtection="1">
      <alignment vertical="center" wrapText="1"/>
    </xf>
    <xf numFmtId="44" fontId="2" fillId="0" borderId="14" xfId="0" applyNumberFormat="1" applyFont="1" applyFill="1" applyBorder="1" applyAlignment="1" applyProtection="1">
      <alignment vertical="center" wrapText="1"/>
    </xf>
    <xf numFmtId="3" fontId="2" fillId="0" borderId="12" xfId="0" applyNumberFormat="1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4" fontId="2" fillId="0" borderId="1" xfId="0" applyNumberFormat="1" applyFont="1" applyFill="1" applyBorder="1" applyAlignment="1" applyProtection="1">
      <alignment vertical="center" wrapText="1"/>
    </xf>
    <xf numFmtId="44" fontId="2" fillId="0" borderId="21" xfId="0" applyNumberFormat="1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Fill="1" applyBorder="1" applyAlignment="1" applyProtection="1">
      <alignment vertical="center" wrapText="1"/>
    </xf>
    <xf numFmtId="44" fontId="2" fillId="0" borderId="18" xfId="0" applyNumberFormat="1" applyFont="1" applyFill="1" applyBorder="1" applyAlignment="1" applyProtection="1">
      <alignment vertical="center" wrapText="1"/>
    </xf>
    <xf numFmtId="44" fontId="2" fillId="0" borderId="19" xfId="0" applyNumberFormat="1" applyFont="1" applyFill="1" applyBorder="1" applyAlignment="1" applyProtection="1">
      <alignment vertical="center" wrapText="1"/>
    </xf>
    <xf numFmtId="3" fontId="2" fillId="0" borderId="17" xfId="0" applyNumberFormat="1" applyFont="1" applyFill="1" applyBorder="1" applyAlignment="1" applyProtection="1">
      <alignment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3" fontId="1" fillId="4" borderId="23" xfId="0" applyNumberFormat="1" applyFont="1" applyFill="1" applyBorder="1" applyAlignment="1" applyProtection="1">
      <alignment horizontal="center" vertical="center" wrapText="1"/>
    </xf>
    <xf numFmtId="44" fontId="1" fillId="4" borderId="23" xfId="0" applyNumberFormat="1" applyFont="1" applyFill="1" applyBorder="1" applyAlignment="1" applyProtection="1">
      <alignment horizontal="center" vertical="center" wrapText="1"/>
    </xf>
    <xf numFmtId="44" fontId="1" fillId="4" borderId="24" xfId="0" applyNumberFormat="1" applyFont="1" applyFill="1" applyBorder="1" applyAlignment="1" applyProtection="1">
      <alignment horizontal="center" vertical="center" wrapText="1"/>
    </xf>
    <xf numFmtId="44" fontId="1" fillId="4" borderId="13" xfId="0" applyNumberFormat="1" applyFont="1" applyFill="1" applyBorder="1" applyAlignment="1" applyProtection="1">
      <alignment horizontal="center" vertical="center" wrapText="1"/>
    </xf>
    <xf numFmtId="44" fontId="1" fillId="4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/>
    </xf>
    <xf numFmtId="0" fontId="15" fillId="3" borderId="43" xfId="0" applyFont="1" applyFill="1" applyBorder="1" applyAlignment="1" applyProtection="1">
      <alignment vertical="center" wrapText="1"/>
    </xf>
    <xf numFmtId="10" fontId="16" fillId="0" borderId="0" xfId="0" applyNumberFormat="1" applyFont="1" applyFill="1" applyAlignment="1" applyProtection="1">
      <alignment vertical="center"/>
    </xf>
    <xf numFmtId="0" fontId="1" fillId="4" borderId="2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4" borderId="52" xfId="0" applyFont="1" applyFill="1" applyBorder="1" applyAlignment="1" applyProtection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 wrapText="1"/>
    </xf>
    <xf numFmtId="3" fontId="1" fillId="4" borderId="55" xfId="0" applyNumberFormat="1" applyFont="1" applyFill="1" applyBorder="1" applyAlignment="1" applyProtection="1">
      <alignment horizontal="center" vertical="center" wrapText="1"/>
    </xf>
    <xf numFmtId="44" fontId="1" fillId="4" borderId="55" xfId="0" applyNumberFormat="1" applyFont="1" applyFill="1" applyBorder="1" applyAlignment="1" applyProtection="1">
      <alignment horizontal="center" vertical="center" wrapText="1"/>
    </xf>
    <xf numFmtId="44" fontId="1" fillId="4" borderId="56" xfId="0" applyNumberFormat="1" applyFont="1" applyFill="1" applyBorder="1" applyAlignment="1" applyProtection="1">
      <alignment horizontal="center" vertical="center" wrapText="1"/>
    </xf>
    <xf numFmtId="44" fontId="1" fillId="4" borderId="58" xfId="0" applyNumberFormat="1" applyFont="1" applyFill="1" applyBorder="1" applyAlignment="1" applyProtection="1">
      <alignment horizontal="center" vertical="center" wrapText="1"/>
    </xf>
    <xf numFmtId="0" fontId="1" fillId="4" borderId="59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</xf>
    <xf numFmtId="3" fontId="2" fillId="0" borderId="47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3" fontId="2" fillId="0" borderId="26" xfId="0" applyNumberFormat="1" applyFont="1" applyFill="1" applyBorder="1" applyAlignment="1" applyProtection="1">
      <alignment vertical="center" wrapText="1"/>
    </xf>
    <xf numFmtId="3" fontId="2" fillId="0" borderId="50" xfId="0" applyNumberFormat="1" applyFont="1" applyFill="1" applyBorder="1" applyAlignment="1" applyProtection="1">
      <alignment vertical="center" wrapText="1"/>
    </xf>
    <xf numFmtId="44" fontId="2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44" fontId="2" fillId="0" borderId="16" xfId="0" applyNumberFormat="1" applyFont="1" applyFill="1" applyBorder="1" applyAlignment="1" applyProtection="1">
      <alignment vertical="center" wrapText="1"/>
    </xf>
    <xf numFmtId="3" fontId="2" fillId="0" borderId="15" xfId="0" applyNumberFormat="1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vertical="center" wrapText="1"/>
    </xf>
    <xf numFmtId="3" fontId="2" fillId="0" borderId="40" xfId="0" applyNumberFormat="1" applyFont="1" applyFill="1" applyBorder="1" applyAlignment="1" applyProtection="1">
      <alignment vertical="center" wrapText="1"/>
    </xf>
    <xf numFmtId="3" fontId="1" fillId="4" borderId="10" xfId="0" applyNumberFormat="1" applyFont="1" applyFill="1" applyBorder="1" applyAlignment="1" applyProtection="1">
      <alignment vertical="center" wrapText="1"/>
    </xf>
    <xf numFmtId="44" fontId="1" fillId="4" borderId="10" xfId="0" applyNumberFormat="1" applyFont="1" applyFill="1" applyBorder="1" applyAlignment="1" applyProtection="1">
      <alignment vertical="center" wrapText="1"/>
    </xf>
    <xf numFmtId="44" fontId="1" fillId="4" borderId="31" xfId="0" applyNumberFormat="1" applyFont="1" applyFill="1" applyBorder="1" applyAlignment="1" applyProtection="1">
      <alignment vertical="center" wrapText="1"/>
    </xf>
    <xf numFmtId="10" fontId="1" fillId="4" borderId="9" xfId="0" applyNumberFormat="1" applyFont="1" applyFill="1" applyBorder="1" applyAlignment="1" applyProtection="1">
      <alignment vertical="center" wrapText="1"/>
    </xf>
    <xf numFmtId="0" fontId="1" fillId="4" borderId="10" xfId="0" applyFont="1" applyFill="1" applyBorder="1" applyAlignment="1" applyProtection="1">
      <alignment vertical="center" wrapText="1"/>
    </xf>
    <xf numFmtId="3" fontId="1" fillId="4" borderId="10" xfId="0" applyNumberFormat="1" applyFont="1" applyFill="1" applyBorder="1" applyAlignment="1" applyProtection="1">
      <alignment horizontal="center" vertical="center" wrapText="1"/>
    </xf>
    <xf numFmtId="3" fontId="1" fillId="4" borderId="9" xfId="0" applyNumberFormat="1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3" fontId="34" fillId="0" borderId="0" xfId="0" applyNumberFormat="1" applyFont="1" applyBorder="1" applyAlignment="1" applyProtection="1">
      <alignment vertical="center" wrapText="1"/>
    </xf>
    <xf numFmtId="44" fontId="34" fillId="0" borderId="0" xfId="0" applyNumberFormat="1" applyFont="1" applyBorder="1" applyAlignment="1" applyProtection="1">
      <alignment vertical="center" wrapText="1"/>
    </xf>
    <xf numFmtId="10" fontId="34" fillId="0" borderId="0" xfId="0" applyNumberFormat="1" applyFont="1" applyBorder="1" applyAlignment="1" applyProtection="1">
      <alignment vertical="center" wrapText="1"/>
    </xf>
    <xf numFmtId="0" fontId="7" fillId="4" borderId="27" xfId="0" applyFont="1" applyFill="1" applyBorder="1" applyAlignment="1" applyProtection="1">
      <alignment horizontal="center" vertical="center" wrapText="1"/>
    </xf>
    <xf numFmtId="10" fontId="1" fillId="4" borderId="30" xfId="0" applyNumberFormat="1" applyFont="1" applyFill="1" applyBorder="1" applyAlignment="1" applyProtection="1">
      <alignment horizontal="center" vertical="center" wrapText="1"/>
    </xf>
    <xf numFmtId="44" fontId="1" fillId="4" borderId="8" xfId="0" applyNumberFormat="1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horizontal="center" vertical="center" wrapText="1"/>
    </xf>
    <xf numFmtId="44" fontId="8" fillId="0" borderId="13" xfId="0" applyNumberFormat="1" applyFont="1" applyFill="1" applyBorder="1" applyAlignment="1" applyProtection="1">
      <alignment vertical="center" wrapText="1"/>
    </xf>
    <xf numFmtId="10" fontId="33" fillId="0" borderId="37" xfId="0" applyNumberFormat="1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vertical="center" wrapText="1"/>
    </xf>
    <xf numFmtId="10" fontId="33" fillId="0" borderId="39" xfId="0" applyNumberFormat="1" applyFont="1" applyFill="1" applyBorder="1" applyAlignment="1" applyProtection="1">
      <alignment horizontal="center" vertical="center" wrapText="1"/>
    </xf>
    <xf numFmtId="44" fontId="8" fillId="0" borderId="2" xfId="0" applyNumberFormat="1" applyFont="1" applyFill="1" applyBorder="1" applyAlignment="1" applyProtection="1">
      <alignment vertical="center" wrapText="1"/>
    </xf>
    <xf numFmtId="44" fontId="8" fillId="0" borderId="18" xfId="0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5" fillId="0" borderId="0" xfId="0" applyNumberFormat="1" applyFont="1" applyFill="1" applyBorder="1" applyAlignment="1" applyProtection="1">
      <alignment vertical="center" wrapText="1"/>
    </xf>
    <xf numFmtId="44" fontId="35" fillId="0" borderId="0" xfId="0" applyNumberFormat="1" applyFont="1" applyFill="1" applyBorder="1" applyAlignment="1" applyProtection="1">
      <alignment vertical="center" wrapText="1"/>
    </xf>
    <xf numFmtId="10" fontId="35" fillId="0" borderId="0" xfId="0" applyNumberFormat="1" applyFont="1" applyFill="1" applyBorder="1" applyAlignment="1" applyProtection="1">
      <alignment vertical="center" wrapText="1"/>
    </xf>
    <xf numFmtId="3" fontId="35" fillId="0" borderId="0" xfId="0" applyNumberFormat="1" applyFont="1" applyFill="1" applyBorder="1" applyAlignment="1" applyProtection="1">
      <alignment horizontal="center" vertical="center" wrapText="1"/>
    </xf>
    <xf numFmtId="3" fontId="34" fillId="0" borderId="0" xfId="0" applyNumberFormat="1" applyFont="1" applyFill="1" applyBorder="1" applyAlignment="1" applyProtection="1">
      <alignment vertical="center" wrapText="1"/>
    </xf>
    <xf numFmtId="44" fontId="34" fillId="0" borderId="0" xfId="0" applyNumberFormat="1" applyFont="1" applyFill="1" applyBorder="1" applyAlignment="1" applyProtection="1">
      <alignment vertical="center" wrapText="1"/>
    </xf>
    <xf numFmtId="10" fontId="34" fillId="0" borderId="0" xfId="0" applyNumberFormat="1" applyFont="1" applyFill="1" applyBorder="1" applyAlignment="1" applyProtection="1">
      <alignment vertical="center" wrapText="1"/>
    </xf>
    <xf numFmtId="3" fontId="31" fillId="6" borderId="10" xfId="0" applyNumberFormat="1" applyFont="1" applyFill="1" applyBorder="1" applyAlignment="1" applyProtection="1">
      <alignment vertical="center" wrapText="1"/>
    </xf>
    <xf numFmtId="44" fontId="31" fillId="6" borderId="10" xfId="0" applyNumberFormat="1" applyFont="1" applyFill="1" applyBorder="1" applyAlignment="1" applyProtection="1">
      <alignment vertical="center" wrapText="1"/>
    </xf>
    <xf numFmtId="44" fontId="31" fillId="6" borderId="31" xfId="0" applyNumberFormat="1" applyFont="1" applyFill="1" applyBorder="1" applyAlignment="1" applyProtection="1">
      <alignment vertical="center" wrapText="1"/>
    </xf>
    <xf numFmtId="10" fontId="31" fillId="6" borderId="9" xfId="0" applyNumberFormat="1" applyFont="1" applyFill="1" applyBorder="1" applyAlignment="1" applyProtection="1">
      <alignment vertical="center" wrapText="1"/>
    </xf>
    <xf numFmtId="0" fontId="31" fillId="6" borderId="10" xfId="0" applyFont="1" applyFill="1" applyBorder="1" applyAlignment="1" applyProtection="1">
      <alignment vertical="center" wrapText="1"/>
    </xf>
    <xf numFmtId="3" fontId="31" fillId="6" borderId="10" xfId="0" applyNumberFormat="1" applyFont="1" applyFill="1" applyBorder="1" applyAlignment="1" applyProtection="1">
      <alignment horizontal="center" vertical="center" wrapText="1"/>
    </xf>
    <xf numFmtId="3" fontId="31" fillId="6" borderId="9" xfId="0" applyNumberFormat="1" applyFont="1" applyFill="1" applyBorder="1" applyAlignment="1" applyProtection="1">
      <alignment vertical="center" wrapText="1"/>
    </xf>
    <xf numFmtId="10" fontId="34" fillId="0" borderId="0" xfId="0" applyNumberFormat="1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vertical="center" wrapText="1"/>
    </xf>
    <xf numFmtId="44" fontId="2" fillId="0" borderId="7" xfId="0" applyNumberFormat="1" applyFont="1" applyFill="1" applyBorder="1" applyAlignment="1" applyProtection="1">
      <alignment vertical="center" wrapText="1"/>
    </xf>
    <xf numFmtId="44" fontId="2" fillId="0" borderId="8" xfId="0" applyNumberFormat="1" applyFont="1" applyFill="1" applyBorder="1" applyAlignment="1" applyProtection="1">
      <alignment vertical="center" wrapText="1"/>
    </xf>
    <xf numFmtId="10" fontId="33" fillId="0" borderId="57" xfId="0" applyNumberFormat="1" applyFont="1" applyFill="1" applyBorder="1" applyAlignment="1" applyProtection="1">
      <alignment horizontal="center" vertical="center" wrapText="1"/>
    </xf>
    <xf numFmtId="3" fontId="2" fillId="0" borderId="22" xfId="0" applyNumberFormat="1" applyFont="1" applyFill="1" applyBorder="1" applyAlignment="1" applyProtection="1">
      <alignment vertical="center" wrapText="1"/>
    </xf>
    <xf numFmtId="44" fontId="2" fillId="0" borderId="58" xfId="0" applyNumberFormat="1" applyFont="1" applyFill="1" applyBorder="1" applyAlignment="1" applyProtection="1">
      <alignment vertical="center" wrapText="1"/>
    </xf>
    <xf numFmtId="10" fontId="33" fillId="0" borderId="30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10" fontId="36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0" fontId="5" fillId="0" borderId="0" xfId="0" applyNumberFormat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10" fontId="37" fillId="0" borderId="0" xfId="1" applyNumberFormat="1" applyFont="1" applyBorder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</xf>
    <xf numFmtId="10" fontId="38" fillId="0" borderId="0" xfId="0" applyNumberFormat="1" applyFont="1" applyFill="1" applyAlignment="1" applyProtection="1">
      <alignment vertical="center" wrapText="1"/>
    </xf>
    <xf numFmtId="3" fontId="38" fillId="0" borderId="0" xfId="0" applyNumberFormat="1" applyFont="1" applyFill="1" applyAlignment="1" applyProtection="1">
      <alignment vertical="center" wrapText="1"/>
    </xf>
    <xf numFmtId="44" fontId="38" fillId="0" borderId="0" xfId="0" applyNumberFormat="1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vertical="center" wrapText="1"/>
    </xf>
    <xf numFmtId="10" fontId="1" fillId="0" borderId="0" xfId="0" applyNumberFormat="1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vertical="center" wrapText="1"/>
    </xf>
    <xf numFmtId="44" fontId="14" fillId="3" borderId="30" xfId="0" applyNumberFormat="1" applyFont="1" applyFill="1" applyBorder="1" applyAlignment="1" applyProtection="1">
      <alignment vertical="center" wrapText="1"/>
    </xf>
    <xf numFmtId="0" fontId="40" fillId="0" borderId="0" xfId="0" applyFont="1" applyFill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44" fontId="18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44" fontId="15" fillId="0" borderId="0" xfId="0" applyNumberFormat="1" applyFont="1" applyFill="1" applyBorder="1" applyAlignment="1" applyProtection="1">
      <alignment vertical="center" wrapText="1"/>
    </xf>
    <xf numFmtId="10" fontId="41" fillId="5" borderId="3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 wrapText="1"/>
    </xf>
    <xf numFmtId="0" fontId="34" fillId="0" borderId="0" xfId="0" applyFont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44" fontId="36" fillId="0" borderId="0" xfId="0" applyNumberFormat="1" applyFont="1" applyFill="1" applyBorder="1" applyAlignment="1" applyProtection="1">
      <alignment vertical="center" wrapText="1"/>
    </xf>
    <xf numFmtId="0" fontId="1" fillId="4" borderId="57" xfId="0" applyFont="1" applyFill="1" applyBorder="1" applyAlignment="1" applyProtection="1">
      <alignment horizontal="center" vertical="center" wrapText="1"/>
    </xf>
    <xf numFmtId="44" fontId="1" fillId="4" borderId="57" xfId="0" applyNumberFormat="1" applyFont="1" applyFill="1" applyBorder="1" applyAlignment="1" applyProtection="1">
      <alignment horizontal="center" vertical="center" wrapText="1"/>
    </xf>
    <xf numFmtId="44" fontId="1" fillId="4" borderId="30" xfId="0" applyNumberFormat="1" applyFont="1" applyFill="1" applyBorder="1" applyAlignment="1" applyProtection="1">
      <alignment horizontal="center" vertical="center" wrapText="1"/>
    </xf>
    <xf numFmtId="44" fontId="1" fillId="4" borderId="53" xfId="0" applyNumberFormat="1" applyFont="1" applyFill="1" applyBorder="1" applyAlignment="1" applyProtection="1">
      <alignment horizontal="center" vertical="center" wrapText="1"/>
    </xf>
    <xf numFmtId="10" fontId="33" fillId="2" borderId="37" xfId="0" applyNumberFormat="1" applyFont="1" applyFill="1" applyBorder="1" applyAlignment="1" applyProtection="1">
      <alignment horizontal="center" vertical="center" wrapText="1"/>
      <protection locked="0"/>
    </xf>
    <xf numFmtId="44" fontId="9" fillId="2" borderId="37" xfId="0" applyNumberFormat="1" applyFont="1" applyFill="1" applyBorder="1" applyAlignment="1" applyProtection="1">
      <alignment vertical="center" wrapText="1"/>
      <protection locked="0"/>
    </xf>
    <xf numFmtId="10" fontId="33" fillId="2" borderId="38" xfId="0" applyNumberFormat="1" applyFont="1" applyFill="1" applyBorder="1" applyAlignment="1" applyProtection="1">
      <alignment horizontal="center" vertical="center" wrapText="1"/>
      <protection locked="0"/>
    </xf>
    <xf numFmtId="44" fontId="9" fillId="2" borderId="38" xfId="0" applyNumberFormat="1" applyFont="1" applyFill="1" applyBorder="1" applyAlignment="1" applyProtection="1">
      <alignment vertical="center" wrapText="1"/>
      <protection locked="0"/>
    </xf>
    <xf numFmtId="44" fontId="9" fillId="2" borderId="62" xfId="0" applyNumberFormat="1" applyFont="1" applyFill="1" applyBorder="1" applyAlignment="1" applyProtection="1">
      <alignment vertical="center" wrapText="1"/>
      <protection locked="0"/>
    </xf>
    <xf numFmtId="10" fontId="33" fillId="2" borderId="62" xfId="0" applyNumberFormat="1" applyFont="1" applyFill="1" applyBorder="1" applyAlignment="1" applyProtection="1">
      <alignment horizontal="center" vertical="center" wrapText="1"/>
      <protection locked="0"/>
    </xf>
    <xf numFmtId="10" fontId="33" fillId="2" borderId="32" xfId="0" applyNumberFormat="1" applyFont="1" applyFill="1" applyBorder="1" applyAlignment="1" applyProtection="1">
      <alignment horizontal="center" vertical="center" wrapText="1"/>
      <protection locked="0"/>
    </xf>
    <xf numFmtId="44" fontId="9" fillId="2" borderId="32" xfId="0" applyNumberFormat="1" applyFont="1" applyFill="1" applyBorder="1" applyAlignment="1" applyProtection="1">
      <alignment vertical="center" wrapText="1"/>
      <protection locked="0"/>
    </xf>
    <xf numFmtId="44" fontId="9" fillId="2" borderId="57" xfId="0" applyNumberFormat="1" applyFont="1" applyFill="1" applyBorder="1" applyAlignment="1" applyProtection="1">
      <alignment vertical="center" wrapText="1"/>
      <protection locked="0"/>
    </xf>
    <xf numFmtId="44" fontId="33" fillId="2" borderId="30" xfId="0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31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43" xfId="0" applyFont="1" applyFill="1" applyBorder="1" applyAlignment="1" applyProtection="1">
      <alignment horizontal="center" vertical="center" wrapText="1"/>
    </xf>
    <xf numFmtId="0" fontId="23" fillId="3" borderId="5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4" fontId="15" fillId="0" borderId="33" xfId="0" applyNumberFormat="1" applyFont="1" applyFill="1" applyBorder="1" applyAlignment="1" applyProtection="1">
      <alignment horizontal="center" vertical="center"/>
      <protection locked="0"/>
    </xf>
    <xf numFmtId="44" fontId="15" fillId="0" borderId="41" xfId="0" applyNumberFormat="1" applyFont="1" applyFill="1" applyBorder="1" applyAlignment="1" applyProtection="1">
      <alignment horizontal="center" vertical="center"/>
      <protection locked="0"/>
    </xf>
    <xf numFmtId="44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43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49" fontId="15" fillId="0" borderId="33" xfId="0" applyNumberFormat="1" applyFont="1" applyFill="1" applyBorder="1" applyAlignment="1" applyProtection="1">
      <alignment horizontal="center" vertical="center"/>
      <protection locked="0"/>
    </xf>
    <xf numFmtId="49" fontId="15" fillId="0" borderId="41" xfId="0" applyNumberFormat="1" applyFont="1" applyFill="1" applyBorder="1" applyAlignment="1" applyProtection="1">
      <alignment horizontal="center" vertical="center"/>
      <protection locked="0"/>
    </xf>
    <xf numFmtId="49" fontId="15" fillId="0" borderId="36" xfId="0" applyNumberFormat="1" applyFont="1" applyFill="1" applyBorder="1" applyAlignment="1" applyProtection="1">
      <alignment horizontal="center" vertical="center"/>
      <protection locked="0"/>
    </xf>
    <xf numFmtId="44" fontId="19" fillId="3" borderId="5" xfId="0" applyNumberFormat="1" applyFont="1" applyFill="1" applyBorder="1" applyAlignment="1" applyProtection="1">
      <alignment horizontal="center" vertical="center" wrapText="1"/>
    </xf>
    <xf numFmtId="44" fontId="19" fillId="3" borderId="0" xfId="0" applyNumberFormat="1" applyFont="1" applyFill="1" applyBorder="1" applyAlignment="1" applyProtection="1">
      <alignment horizontal="center" vertical="center" wrapText="1"/>
    </xf>
    <xf numFmtId="44" fontId="19" fillId="3" borderId="43" xfId="0" applyNumberFormat="1" applyFont="1" applyFill="1" applyBorder="1" applyAlignment="1" applyProtection="1">
      <alignment horizontal="center" vertical="center" wrapText="1"/>
    </xf>
    <xf numFmtId="49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10" fontId="15" fillId="3" borderId="9" xfId="0" applyNumberFormat="1" applyFont="1" applyFill="1" applyBorder="1" applyAlignment="1" applyProtection="1">
      <alignment horizontal="center" vertical="center" wrapText="1"/>
    </xf>
    <xf numFmtId="10" fontId="15" fillId="3" borderId="10" xfId="0" applyNumberFormat="1" applyFont="1" applyFill="1" applyBorder="1" applyAlignment="1" applyProtection="1">
      <alignment horizontal="center" vertical="center" wrapText="1"/>
    </xf>
    <xf numFmtId="10" fontId="15" fillId="3" borderId="31" xfId="0" applyNumberFormat="1" applyFont="1" applyFill="1" applyBorder="1" applyAlignment="1" applyProtection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3" borderId="30" xfId="0" applyFont="1" applyFill="1" applyBorder="1" applyAlignment="1" applyProtection="1">
      <alignment horizontal="center" vertical="center" wrapText="1"/>
    </xf>
    <xf numFmtId="0" fontId="40" fillId="5" borderId="9" xfId="0" applyFont="1" applyFill="1" applyBorder="1" applyAlignment="1" applyProtection="1">
      <alignment horizontal="center" vertical="center" wrapText="1"/>
    </xf>
    <xf numFmtId="0" fontId="40" fillId="5" borderId="10" xfId="0" applyFont="1" applyFill="1" applyBorder="1" applyAlignment="1" applyProtection="1">
      <alignment horizontal="center" vertical="center" wrapText="1"/>
    </xf>
    <xf numFmtId="0" fontId="40" fillId="5" borderId="31" xfId="0" applyFont="1" applyFill="1" applyBorder="1" applyAlignment="1" applyProtection="1">
      <alignment horizontal="center" vertical="center" wrapText="1"/>
    </xf>
    <xf numFmtId="44" fontId="40" fillId="5" borderId="9" xfId="0" applyNumberFormat="1" applyFont="1" applyFill="1" applyBorder="1" applyAlignment="1" applyProtection="1">
      <alignment horizontal="center" vertical="center" wrapText="1"/>
    </xf>
    <xf numFmtId="44" fontId="40" fillId="5" borderId="31" xfId="0" applyNumberFormat="1" applyFont="1" applyFill="1" applyBorder="1" applyAlignment="1" applyProtection="1">
      <alignment horizontal="center" vertical="center" wrapText="1"/>
    </xf>
    <xf numFmtId="0" fontId="41" fillId="5" borderId="9" xfId="0" applyFont="1" applyFill="1" applyBorder="1" applyAlignment="1" applyProtection="1">
      <alignment horizontal="center" vertical="center" wrapText="1"/>
    </xf>
    <xf numFmtId="0" fontId="41" fillId="5" borderId="10" xfId="0" applyFont="1" applyFill="1" applyBorder="1" applyAlignment="1" applyProtection="1">
      <alignment horizontal="center" vertical="center" wrapText="1"/>
    </xf>
    <xf numFmtId="0" fontId="41" fillId="5" borderId="31" xfId="0" applyFont="1" applyFill="1" applyBorder="1" applyAlignment="1" applyProtection="1">
      <alignment horizontal="center" vertical="center" wrapText="1"/>
    </xf>
    <xf numFmtId="0" fontId="19" fillId="3" borderId="47" xfId="0" applyFont="1" applyFill="1" applyBorder="1" applyAlignment="1" applyProtection="1">
      <alignment horizontal="center" vertical="center" wrapText="1"/>
    </xf>
    <xf numFmtId="0" fontId="19" fillId="3" borderId="48" xfId="0" applyFont="1" applyFill="1" applyBorder="1" applyAlignment="1" applyProtection="1">
      <alignment horizontal="center" vertical="center" wrapText="1"/>
    </xf>
    <xf numFmtId="0" fontId="19" fillId="3" borderId="49" xfId="0" applyFont="1" applyFill="1" applyBorder="1" applyAlignment="1" applyProtection="1">
      <alignment horizontal="center" vertical="center" wrapText="1"/>
    </xf>
    <xf numFmtId="0" fontId="15" fillId="3" borderId="50" xfId="0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 applyProtection="1">
      <alignment horizontal="center" vertical="center" wrapText="1"/>
    </xf>
    <xf numFmtId="0" fontId="15" fillId="3" borderId="51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31" fillId="6" borderId="9" xfId="0" applyFont="1" applyFill="1" applyBorder="1" applyAlignment="1" applyProtection="1">
      <alignment horizontal="center" vertical="center" wrapText="1"/>
    </xf>
    <xf numFmtId="0" fontId="31" fillId="6" borderId="10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10" fontId="40" fillId="3" borderId="30" xfId="0" applyNumberFormat="1" applyFont="1" applyFill="1" applyBorder="1" applyAlignment="1" applyProtection="1">
      <alignment horizontal="center" vertical="center" wrapText="1"/>
    </xf>
    <xf numFmtId="44" fontId="12" fillId="3" borderId="30" xfId="0" applyNumberFormat="1" applyFont="1" applyFill="1" applyBorder="1" applyAlignment="1" applyProtection="1">
      <alignment horizontal="center" vertical="center" wrapText="1"/>
    </xf>
    <xf numFmtId="0" fontId="1" fillId="4" borderId="37" xfId="0" applyFont="1" applyFill="1" applyBorder="1" applyAlignment="1" applyProtection="1">
      <alignment horizontal="center" vertical="center" textRotation="255" wrapText="1"/>
    </xf>
    <xf numFmtId="0" fontId="1" fillId="4" borderId="38" xfId="0" applyFont="1" applyFill="1" applyBorder="1" applyAlignment="1" applyProtection="1">
      <alignment horizontal="center" vertical="center" textRotation="255" wrapText="1"/>
    </xf>
    <xf numFmtId="0" fontId="1" fillId="4" borderId="62" xfId="0" applyFont="1" applyFill="1" applyBorder="1" applyAlignment="1" applyProtection="1">
      <alignment horizontal="center" vertical="center" textRotation="255" wrapText="1"/>
    </xf>
    <xf numFmtId="0" fontId="1" fillId="4" borderId="32" xfId="0" applyFont="1" applyFill="1" applyBorder="1" applyAlignment="1" applyProtection="1">
      <alignment horizontal="center" vertical="center" textRotation="255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44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/>
    </xf>
    <xf numFmtId="0" fontId="19" fillId="0" borderId="52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horizontal="center" vertical="center" wrapText="1"/>
    </xf>
    <xf numFmtId="49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</xf>
    <xf numFmtId="44" fontId="20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" fillId="4" borderId="53" xfId="0" applyFont="1" applyFill="1" applyBorder="1" applyAlignment="1" applyProtection="1">
      <alignment horizontal="center" vertical="center" textRotation="255" wrapText="1"/>
    </xf>
    <xf numFmtId="0" fontId="1" fillId="4" borderId="60" xfId="0" applyFont="1" applyFill="1" applyBorder="1" applyAlignment="1" applyProtection="1">
      <alignment horizontal="center" vertical="center" textRotation="255" wrapText="1"/>
    </xf>
    <xf numFmtId="0" fontId="1" fillId="4" borderId="57" xfId="0" applyFont="1" applyFill="1" applyBorder="1" applyAlignment="1" applyProtection="1">
      <alignment horizontal="center" vertical="center" textRotation="255" wrapText="1"/>
    </xf>
    <xf numFmtId="0" fontId="16" fillId="0" borderId="33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3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 vertical="center" wrapText="1"/>
    </xf>
    <xf numFmtId="0" fontId="29" fillId="0" borderId="52" xfId="0" applyFont="1" applyBorder="1" applyAlignment="1" applyProtection="1">
      <alignment horizontal="center" vertical="center" wrapText="1"/>
    </xf>
    <xf numFmtId="10" fontId="30" fillId="0" borderId="33" xfId="1" applyNumberFormat="1" applyFont="1" applyBorder="1" applyAlignment="1" applyProtection="1">
      <alignment horizontal="center" vertical="center" wrapText="1"/>
    </xf>
    <xf numFmtId="10" fontId="30" fillId="0" borderId="36" xfId="1" applyNumberFormat="1" applyFont="1" applyBorder="1" applyAlignment="1" applyProtection="1">
      <alignment horizontal="center" vertical="center" wrapText="1"/>
    </xf>
    <xf numFmtId="44" fontId="20" fillId="0" borderId="33" xfId="0" applyNumberFormat="1" applyFont="1" applyFill="1" applyBorder="1" applyAlignment="1" applyProtection="1">
      <alignment horizontal="center" vertical="center" wrapText="1"/>
    </xf>
    <xf numFmtId="44" fontId="20" fillId="0" borderId="41" xfId="0" applyNumberFormat="1" applyFont="1" applyFill="1" applyBorder="1" applyAlignment="1" applyProtection="1">
      <alignment horizontal="center" vertical="center" wrapText="1"/>
    </xf>
    <xf numFmtId="44" fontId="20" fillId="0" borderId="36" xfId="0" applyNumberFormat="1" applyFont="1" applyFill="1" applyBorder="1" applyAlignment="1" applyProtection="1">
      <alignment horizontal="center" vertical="center" wrapText="1"/>
    </xf>
    <xf numFmtId="164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3" fontId="13" fillId="4" borderId="9" xfId="0" applyNumberFormat="1" applyFont="1" applyFill="1" applyBorder="1" applyAlignment="1" applyProtection="1">
      <alignment horizontal="center" vertical="center" wrapText="1"/>
    </xf>
    <xf numFmtId="3" fontId="13" fillId="4" borderId="10" xfId="0" applyNumberFormat="1" applyFont="1" applyFill="1" applyBorder="1" applyAlignment="1" applyProtection="1">
      <alignment horizontal="center" vertical="center" wrapText="1"/>
    </xf>
    <xf numFmtId="3" fontId="13" fillId="4" borderId="31" xfId="0" applyNumberFormat="1" applyFont="1" applyFill="1" applyBorder="1" applyAlignment="1" applyProtection="1">
      <alignment horizontal="center" vertical="center" wrapText="1"/>
    </xf>
    <xf numFmtId="0" fontId="13" fillId="4" borderId="54" xfId="0" applyFont="1" applyFill="1" applyBorder="1" applyAlignment="1" applyProtection="1">
      <alignment horizontal="center" vertical="center" wrapText="1"/>
    </xf>
    <xf numFmtId="0" fontId="5" fillId="4" borderId="53" xfId="0" applyFont="1" applyFill="1" applyBorder="1" applyAlignment="1" applyProtection="1">
      <alignment horizontal="center" vertical="center" textRotation="255" wrapText="1"/>
    </xf>
    <xf numFmtId="0" fontId="5" fillId="4" borderId="60" xfId="0" applyFont="1" applyFill="1" applyBorder="1" applyAlignment="1" applyProtection="1">
      <alignment horizontal="center" vertical="center" textRotation="255" wrapText="1"/>
    </xf>
    <xf numFmtId="0" fontId="5" fillId="4" borderId="57" xfId="0" applyFont="1" applyFill="1" applyBorder="1" applyAlignment="1" applyProtection="1">
      <alignment horizontal="center" vertical="center" textRotation="255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5" fillId="3" borderId="44" xfId="0" applyFont="1" applyFill="1" applyBorder="1" applyAlignment="1" applyProtection="1">
      <alignment horizontal="center" vertical="center" wrapText="1"/>
    </xf>
    <xf numFmtId="10" fontId="43" fillId="5" borderId="31" xfId="0" applyNumberFormat="1" applyFont="1" applyFill="1" applyBorder="1" applyAlignment="1" applyProtection="1">
      <alignment horizontal="center" vertical="center" wrapText="1"/>
    </xf>
    <xf numFmtId="10" fontId="44" fillId="5" borderId="31" xfId="0" applyNumberFormat="1" applyFont="1" applyFill="1" applyBorder="1" applyAlignment="1" applyProtection="1">
      <alignment horizontal="center" vertical="center" wrapText="1"/>
    </xf>
    <xf numFmtId="0" fontId="42" fillId="7" borderId="6" xfId="0" applyFont="1" applyFill="1" applyBorder="1" applyAlignment="1" applyProtection="1">
      <alignment horizontal="center" vertical="center" wrapText="1"/>
    </xf>
    <xf numFmtId="0" fontId="42" fillId="7" borderId="7" xfId="0" applyFont="1" applyFill="1" applyBorder="1" applyAlignment="1" applyProtection="1">
      <alignment horizontal="center" vertical="center" wrapText="1"/>
    </xf>
    <xf numFmtId="0" fontId="42" fillId="7" borderId="8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47625</xdr:rowOff>
    </xdr:from>
    <xdr:to>
      <xdr:col>6</xdr:col>
      <xdr:colOff>342899</xdr:colOff>
      <xdr:row>17</xdr:row>
      <xdr:rowOff>38100</xdr:rowOff>
    </xdr:to>
    <xdr:pic>
      <xdr:nvPicPr>
        <xdr:cNvPr id="3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304925"/>
          <a:ext cx="290512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Q341"/>
  <sheetViews>
    <sheetView showGridLines="0" showRowColHeaders="0" tabSelected="1" zoomScaleNormal="100" workbookViewId="0">
      <selection activeCell="M60" sqref="M60:P60"/>
    </sheetView>
  </sheetViews>
  <sheetFormatPr defaultColWidth="0" defaultRowHeight="12.75" zeroHeight="1" x14ac:dyDescent="0.25"/>
  <cols>
    <col min="1" max="1" width="2.7109375" style="18" customWidth="1"/>
    <col min="2" max="2" width="6.85546875" style="18" customWidth="1"/>
    <col min="3" max="3" width="7.85546875" style="18" customWidth="1"/>
    <col min="4" max="4" width="10.7109375" style="19" customWidth="1"/>
    <col min="5" max="5" width="10.140625" style="20" customWidth="1"/>
    <col min="6" max="6" width="7.7109375" style="21" customWidth="1"/>
    <col min="7" max="7" width="17.7109375" style="21" customWidth="1"/>
    <col min="8" max="8" width="2.7109375" style="18" customWidth="1"/>
    <col min="9" max="9" width="10" style="18" customWidth="1"/>
    <col min="10" max="10" width="12.28515625" style="18" customWidth="1"/>
    <col min="11" max="11" width="10.7109375" style="22" customWidth="1"/>
    <col min="12" max="12" width="17.7109375" style="18" customWidth="1"/>
    <col min="13" max="13" width="2.7109375" style="18" customWidth="1"/>
    <col min="14" max="14" width="10.7109375" style="18" customWidth="1"/>
    <col min="15" max="15" width="7.7109375" style="18" customWidth="1"/>
    <col min="16" max="16" width="17.7109375" style="18" customWidth="1"/>
    <col min="17" max="17" width="2.7109375" style="18" customWidth="1"/>
    <col min="18" max="16384" width="8.7109375" style="18" hidden="1"/>
  </cols>
  <sheetData>
    <row r="1" spans="2:16" s="142" customFormat="1" ht="10.5" x14ac:dyDescent="0.25">
      <c r="D1" s="143"/>
      <c r="E1" s="144"/>
      <c r="F1" s="145"/>
      <c r="G1" s="145"/>
      <c r="K1" s="146"/>
    </row>
    <row r="2" spans="2:16" s="6" customFormat="1" ht="36.75" customHeight="1" x14ac:dyDescent="0.25">
      <c r="B2" s="284" t="s">
        <v>100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</row>
    <row r="3" spans="2:16" s="1" customFormat="1" ht="14.25" x14ac:dyDescent="0.25">
      <c r="D3" s="2"/>
      <c r="E3" s="3"/>
      <c r="F3" s="4"/>
      <c r="G3" s="4"/>
      <c r="K3" s="5"/>
    </row>
    <row r="4" spans="2:16" s="1" customFormat="1" ht="14.25" x14ac:dyDescent="0.25">
      <c r="D4" s="2"/>
      <c r="E4" s="3"/>
      <c r="F4" s="4"/>
      <c r="G4" s="4"/>
      <c r="K4" s="5"/>
    </row>
    <row r="5" spans="2:16" s="1" customFormat="1" ht="14.25" x14ac:dyDescent="0.25">
      <c r="D5" s="2"/>
      <c r="E5" s="3"/>
      <c r="F5" s="4"/>
      <c r="G5" s="4"/>
      <c r="K5" s="5"/>
    </row>
    <row r="6" spans="2:16" s="1" customFormat="1" ht="14.25" x14ac:dyDescent="0.25">
      <c r="D6" s="2"/>
      <c r="E6" s="3"/>
      <c r="F6" s="4"/>
      <c r="G6" s="4"/>
      <c r="K6" s="5"/>
    </row>
    <row r="7" spans="2:16" s="1" customFormat="1" ht="14.25" x14ac:dyDescent="0.25">
      <c r="D7" s="2"/>
      <c r="E7" s="3"/>
      <c r="F7" s="4"/>
      <c r="G7" s="4"/>
      <c r="K7" s="5"/>
    </row>
    <row r="8" spans="2:16" s="1" customFormat="1" ht="14.25" x14ac:dyDescent="0.25">
      <c r="D8" s="2"/>
      <c r="E8" s="3"/>
      <c r="F8" s="4"/>
      <c r="G8" s="4"/>
      <c r="K8" s="5"/>
    </row>
    <row r="9" spans="2:16" s="1" customFormat="1" ht="14.25" x14ac:dyDescent="0.25">
      <c r="D9" s="2"/>
      <c r="E9" s="3"/>
      <c r="F9" s="4"/>
      <c r="G9" s="4"/>
      <c r="K9" s="5"/>
    </row>
    <row r="10" spans="2:16" s="1" customFormat="1" ht="14.25" x14ac:dyDescent="0.25">
      <c r="D10" s="2"/>
      <c r="E10" s="3"/>
      <c r="F10" s="4"/>
      <c r="G10" s="4"/>
      <c r="K10" s="5"/>
    </row>
    <row r="11" spans="2:16" s="1" customFormat="1" ht="14.25" x14ac:dyDescent="0.25">
      <c r="D11" s="2"/>
      <c r="E11" s="3"/>
      <c r="F11" s="4"/>
      <c r="G11" s="4"/>
      <c r="K11" s="5"/>
    </row>
    <row r="12" spans="2:16" s="1" customFormat="1" ht="14.25" x14ac:dyDescent="0.25">
      <c r="D12" s="2"/>
      <c r="E12" s="3"/>
      <c r="F12" s="4"/>
      <c r="G12" s="4"/>
      <c r="K12" s="5"/>
    </row>
    <row r="13" spans="2:16" s="1" customFormat="1" ht="14.25" x14ac:dyDescent="0.25">
      <c r="D13" s="2"/>
      <c r="E13" s="3"/>
      <c r="F13" s="4"/>
      <c r="G13" s="4"/>
      <c r="K13" s="5"/>
    </row>
    <row r="14" spans="2:16" s="1" customFormat="1" ht="14.25" x14ac:dyDescent="0.25">
      <c r="D14" s="2"/>
      <c r="E14" s="3"/>
      <c r="F14" s="4"/>
      <c r="G14" s="4"/>
      <c r="K14" s="5"/>
    </row>
    <row r="15" spans="2:16" s="1" customFormat="1" ht="14.25" x14ac:dyDescent="0.25">
      <c r="D15" s="2"/>
      <c r="E15" s="3"/>
      <c r="F15" s="4"/>
      <c r="G15" s="4"/>
      <c r="K15" s="5"/>
    </row>
    <row r="16" spans="2:16" s="1" customFormat="1" ht="14.25" x14ac:dyDescent="0.25">
      <c r="D16" s="2"/>
      <c r="E16" s="3"/>
      <c r="F16" s="4"/>
      <c r="G16" s="4"/>
      <c r="K16" s="5"/>
    </row>
    <row r="17" spans="2:16" s="1" customFormat="1" ht="14.25" x14ac:dyDescent="0.25">
      <c r="D17" s="2"/>
      <c r="E17" s="3"/>
      <c r="F17" s="4"/>
      <c r="G17" s="4"/>
      <c r="K17" s="5"/>
    </row>
    <row r="18" spans="2:16" s="1" customFormat="1" ht="14.25" x14ac:dyDescent="0.25">
      <c r="D18" s="2"/>
      <c r="E18" s="3"/>
      <c r="F18" s="4"/>
      <c r="G18" s="4"/>
      <c r="K18" s="5"/>
    </row>
    <row r="19" spans="2:16" s="1" customFormat="1" ht="14.25" x14ac:dyDescent="0.25">
      <c r="D19" s="2"/>
      <c r="E19" s="3"/>
      <c r="F19" s="4"/>
      <c r="G19" s="4"/>
      <c r="K19" s="5"/>
    </row>
    <row r="20" spans="2:16" s="7" customFormat="1" ht="34.5" customHeight="1" x14ac:dyDescent="0.25">
      <c r="B20" s="287" t="s">
        <v>47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</row>
    <row r="21" spans="2:16" s="7" customFormat="1" ht="34.5" customHeight="1" x14ac:dyDescent="0.25">
      <c r="B21" s="181" t="s">
        <v>48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</row>
    <row r="22" spans="2:16" s="7" customFormat="1" ht="34.5" customHeight="1" x14ac:dyDescent="0.25">
      <c r="B22" s="287" t="s">
        <v>49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</row>
    <row r="23" spans="2:16" s="1" customFormat="1" ht="24" customHeight="1" x14ac:dyDescent="0.25">
      <c r="D23" s="2"/>
      <c r="E23" s="3"/>
      <c r="F23" s="4"/>
      <c r="G23" s="4"/>
      <c r="K23" s="5"/>
    </row>
    <row r="24" spans="2:16" s="1" customFormat="1" ht="24" customHeight="1" x14ac:dyDescent="0.25">
      <c r="D24" s="2"/>
      <c r="E24" s="3"/>
      <c r="F24" s="4"/>
      <c r="G24" s="4"/>
      <c r="K24" s="5"/>
    </row>
    <row r="25" spans="2:16" s="1" customFormat="1" ht="24" customHeight="1" x14ac:dyDescent="0.25">
      <c r="D25" s="2"/>
      <c r="E25" s="3"/>
      <c r="F25" s="4"/>
      <c r="G25" s="4"/>
      <c r="K25" s="5"/>
    </row>
    <row r="26" spans="2:16" s="1" customFormat="1" ht="24" customHeight="1" x14ac:dyDescent="0.25">
      <c r="D26" s="2"/>
      <c r="E26" s="3"/>
      <c r="F26" s="4"/>
      <c r="G26" s="4"/>
      <c r="K26" s="5"/>
    </row>
    <row r="27" spans="2:16" s="1" customFormat="1" ht="24" customHeight="1" thickBot="1" x14ac:dyDescent="0.3">
      <c r="D27" s="2"/>
      <c r="E27" s="3"/>
      <c r="F27" s="4"/>
      <c r="G27" s="4"/>
      <c r="K27" s="5"/>
    </row>
    <row r="28" spans="2:16" s="8" customFormat="1" ht="36.75" customHeight="1" thickTop="1" x14ac:dyDescent="0.25">
      <c r="B28" s="1"/>
      <c r="C28" s="1"/>
      <c r="D28" s="2"/>
      <c r="E28" s="254" t="s">
        <v>14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6"/>
      <c r="P28" s="1"/>
    </row>
    <row r="29" spans="2:16" s="8" customFormat="1" ht="43.5" customHeight="1" x14ac:dyDescent="0.25">
      <c r="B29" s="1"/>
      <c r="C29" s="1"/>
      <c r="D29" s="2"/>
      <c r="E29" s="257" t="s">
        <v>51</v>
      </c>
      <c r="F29" s="258"/>
      <c r="G29" s="258"/>
      <c r="H29" s="258"/>
      <c r="I29" s="258"/>
      <c r="J29" s="258"/>
      <c r="K29" s="258"/>
      <c r="L29" s="258"/>
      <c r="M29" s="258"/>
      <c r="N29" s="258"/>
      <c r="O29" s="259"/>
      <c r="P29" s="1"/>
    </row>
    <row r="30" spans="2:16" s="8" customFormat="1" ht="45" customHeight="1" x14ac:dyDescent="0.25">
      <c r="B30" s="1"/>
      <c r="C30" s="1"/>
      <c r="D30" s="2"/>
      <c r="E30" s="260" t="s">
        <v>56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"/>
    </row>
    <row r="31" spans="2:16" s="8" customFormat="1" ht="88.5" customHeight="1" thickBot="1" x14ac:dyDescent="0.3">
      <c r="B31" s="1"/>
      <c r="C31" s="1"/>
      <c r="D31" s="2"/>
      <c r="E31" s="263" t="s">
        <v>100</v>
      </c>
      <c r="F31" s="264"/>
      <c r="G31" s="264"/>
      <c r="H31" s="264"/>
      <c r="I31" s="264"/>
      <c r="J31" s="264"/>
      <c r="K31" s="264"/>
      <c r="L31" s="264"/>
      <c r="M31" s="264"/>
      <c r="N31" s="264"/>
      <c r="O31" s="265"/>
      <c r="P31" s="1"/>
    </row>
    <row r="32" spans="2:16" s="1" customFormat="1" ht="15" thickTop="1" x14ac:dyDescent="0.25">
      <c r="D32" s="2"/>
      <c r="E32" s="3"/>
      <c r="F32" s="4"/>
      <c r="G32" s="4"/>
      <c r="K32" s="5"/>
    </row>
    <row r="33" spans="4:12" s="1" customFormat="1" ht="14.25" x14ac:dyDescent="0.25">
      <c r="D33" s="2"/>
      <c r="E33" s="3"/>
      <c r="F33" s="4"/>
      <c r="G33" s="4"/>
      <c r="K33" s="5"/>
    </row>
    <row r="34" spans="4:12" s="1" customFormat="1" ht="14.25" x14ac:dyDescent="0.25">
      <c r="D34" s="2"/>
      <c r="E34" s="3"/>
      <c r="F34" s="4"/>
      <c r="G34" s="288" t="s">
        <v>53</v>
      </c>
      <c r="H34" s="288"/>
      <c r="I34" s="288"/>
      <c r="J34" s="288"/>
      <c r="K34" s="288"/>
      <c r="L34" s="288"/>
    </row>
    <row r="35" spans="4:12" s="1" customFormat="1" ht="14.25" x14ac:dyDescent="0.25">
      <c r="D35" s="2"/>
      <c r="E35" s="3"/>
      <c r="F35" s="4"/>
      <c r="G35" s="288" t="s">
        <v>54</v>
      </c>
      <c r="H35" s="288"/>
      <c r="I35" s="288"/>
      <c r="J35" s="288"/>
      <c r="K35" s="288"/>
      <c r="L35" s="288"/>
    </row>
    <row r="36" spans="4:12" s="1" customFormat="1" ht="14.25" x14ac:dyDescent="0.2">
      <c r="D36" s="2"/>
      <c r="E36" s="3"/>
      <c r="F36" s="4"/>
      <c r="G36" s="289" t="s">
        <v>55</v>
      </c>
      <c r="H36" s="289"/>
      <c r="I36" s="289"/>
      <c r="J36" s="289"/>
      <c r="K36" s="289"/>
      <c r="L36" s="289"/>
    </row>
    <row r="37" spans="4:12" s="1" customFormat="1" ht="14.25" x14ac:dyDescent="0.25">
      <c r="D37" s="2"/>
      <c r="E37" s="3"/>
      <c r="F37" s="4"/>
      <c r="G37" s="9"/>
      <c r="H37" s="6"/>
      <c r="I37" s="6"/>
      <c r="J37" s="6"/>
      <c r="K37" s="10"/>
      <c r="L37" s="6"/>
    </row>
    <row r="38" spans="4:12" s="1" customFormat="1" ht="14.25" x14ac:dyDescent="0.25">
      <c r="D38" s="2"/>
      <c r="E38" s="3"/>
      <c r="F38" s="4"/>
      <c r="G38" s="4"/>
      <c r="K38" s="5"/>
    </row>
    <row r="39" spans="4:12" s="1" customFormat="1" ht="14.25" x14ac:dyDescent="0.25">
      <c r="D39" s="2"/>
      <c r="E39" s="3"/>
      <c r="F39" s="4"/>
      <c r="G39" s="4"/>
      <c r="K39" s="5"/>
    </row>
    <row r="40" spans="4:12" s="1" customFormat="1" ht="14.25" x14ac:dyDescent="0.25">
      <c r="D40" s="2"/>
      <c r="E40" s="3"/>
      <c r="F40" s="4"/>
      <c r="G40" s="4"/>
      <c r="K40" s="5"/>
    </row>
    <row r="41" spans="4:12" s="1" customFormat="1" ht="14.25" x14ac:dyDescent="0.25">
      <c r="D41" s="2"/>
      <c r="E41" s="3"/>
      <c r="F41" s="4"/>
      <c r="G41" s="4"/>
      <c r="K41" s="5"/>
    </row>
    <row r="42" spans="4:12" s="1" customFormat="1" ht="14.25" x14ac:dyDescent="0.25">
      <c r="D42" s="2"/>
      <c r="E42" s="3"/>
      <c r="F42" s="4"/>
      <c r="G42" s="4"/>
      <c r="K42" s="5"/>
    </row>
    <row r="43" spans="4:12" s="1" customFormat="1" ht="14.25" x14ac:dyDescent="0.25">
      <c r="D43" s="2"/>
      <c r="E43" s="3"/>
      <c r="F43" s="4"/>
      <c r="G43" s="4"/>
      <c r="K43" s="5"/>
    </row>
    <row r="44" spans="4:12" s="1" customFormat="1" ht="14.25" x14ac:dyDescent="0.25">
      <c r="D44" s="2"/>
      <c r="E44" s="3"/>
      <c r="F44" s="4"/>
      <c r="G44" s="4"/>
      <c r="K44" s="5"/>
    </row>
    <row r="45" spans="4:12" s="1" customFormat="1" ht="14.25" x14ac:dyDescent="0.25">
      <c r="D45" s="2"/>
      <c r="E45" s="3"/>
      <c r="F45" s="4"/>
      <c r="G45" s="4"/>
      <c r="K45" s="5"/>
    </row>
    <row r="46" spans="4:12" s="1" customFormat="1" ht="14.25" x14ac:dyDescent="0.25">
      <c r="D46" s="2"/>
      <c r="E46" s="3"/>
      <c r="F46" s="4"/>
      <c r="G46" s="4"/>
      <c r="K46" s="5"/>
    </row>
    <row r="47" spans="4:12" s="1" customFormat="1" ht="14.25" x14ac:dyDescent="0.25">
      <c r="D47" s="2"/>
      <c r="E47" s="3"/>
      <c r="F47" s="4"/>
      <c r="G47" s="4"/>
      <c r="K47" s="5"/>
    </row>
    <row r="48" spans="4:12" s="1" customFormat="1" ht="14.25" x14ac:dyDescent="0.25">
      <c r="D48" s="2"/>
      <c r="E48" s="3"/>
      <c r="F48" s="4"/>
      <c r="G48" s="4"/>
      <c r="K48" s="5"/>
    </row>
    <row r="49" spans="2:16" s="1" customFormat="1" ht="14.25" x14ac:dyDescent="0.25">
      <c r="D49" s="2"/>
      <c r="E49" s="3"/>
      <c r="F49" s="4"/>
      <c r="G49" s="4"/>
      <c r="K49" s="5"/>
    </row>
    <row r="50" spans="2:16" s="1" customFormat="1" ht="14.25" x14ac:dyDescent="0.25">
      <c r="D50" s="2"/>
      <c r="E50" s="3"/>
      <c r="F50" s="4"/>
      <c r="G50" s="4"/>
      <c r="K50" s="5"/>
    </row>
    <row r="51" spans="2:16" s="1" customFormat="1" ht="14.25" x14ac:dyDescent="0.25">
      <c r="D51" s="2"/>
      <c r="E51" s="3"/>
      <c r="F51" s="4"/>
      <c r="G51" s="4"/>
      <c r="K51" s="5"/>
    </row>
    <row r="52" spans="2:16" s="1" customFormat="1" ht="14.25" x14ac:dyDescent="0.25">
      <c r="D52" s="2"/>
      <c r="E52" s="3"/>
      <c r="F52" s="4"/>
      <c r="G52" s="4"/>
      <c r="K52" s="5"/>
    </row>
    <row r="53" spans="2:16" s="1" customFormat="1" ht="14.25" x14ac:dyDescent="0.25">
      <c r="D53" s="2"/>
      <c r="E53" s="3"/>
      <c r="F53" s="4"/>
      <c r="G53" s="4"/>
      <c r="K53" s="5"/>
    </row>
    <row r="54" spans="2:16" s="1" customFormat="1" ht="19.5" x14ac:dyDescent="0.25">
      <c r="B54" s="314" t="s">
        <v>52</v>
      </c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</row>
    <row r="55" spans="2:16" s="1" customFormat="1" ht="14.25" x14ac:dyDescent="0.25">
      <c r="D55" s="2"/>
      <c r="E55" s="3"/>
      <c r="F55" s="4"/>
      <c r="G55" s="4"/>
      <c r="K55" s="5"/>
    </row>
    <row r="56" spans="2:16" s="1" customFormat="1" ht="14.25" x14ac:dyDescent="0.25">
      <c r="D56" s="2"/>
      <c r="E56" s="3"/>
      <c r="F56" s="4"/>
      <c r="G56" s="4"/>
      <c r="K56" s="5"/>
    </row>
    <row r="57" spans="2:16" s="1" customFormat="1" ht="14.25" x14ac:dyDescent="0.25">
      <c r="D57" s="2"/>
      <c r="E57" s="3"/>
      <c r="F57" s="4"/>
      <c r="G57" s="4"/>
      <c r="K57" s="5"/>
    </row>
    <row r="58" spans="2:16" s="7" customFormat="1" ht="30" customHeight="1" x14ac:dyDescent="0.25">
      <c r="B58" s="266" t="s">
        <v>93</v>
      </c>
      <c r="C58" s="266"/>
      <c r="D58" s="266"/>
      <c r="E58" s="206"/>
      <c r="F58" s="207"/>
      <c r="G58" s="207"/>
      <c r="H58" s="207"/>
      <c r="I58" s="207"/>
      <c r="J58" s="207"/>
      <c r="K58" s="207"/>
      <c r="L58" s="208"/>
    </row>
    <row r="59" spans="2:16" s="7" customFormat="1" ht="15" x14ac:dyDescent="0.25">
      <c r="B59" s="12"/>
      <c r="D59" s="11"/>
      <c r="E59" s="13"/>
      <c r="F59" s="14"/>
      <c r="G59" s="14"/>
      <c r="K59" s="15"/>
    </row>
    <row r="60" spans="2:16" s="7" customFormat="1" ht="30" customHeight="1" x14ac:dyDescent="0.25">
      <c r="B60" s="266" t="s">
        <v>94</v>
      </c>
      <c r="C60" s="267"/>
      <c r="D60" s="272"/>
      <c r="E60" s="273"/>
      <c r="F60" s="273"/>
      <c r="G60" s="273"/>
      <c r="H60" s="273"/>
      <c r="I60" s="273"/>
      <c r="J60" s="273"/>
      <c r="K60" s="274"/>
      <c r="L60" s="135" t="s">
        <v>10</v>
      </c>
      <c r="M60" s="297"/>
      <c r="N60" s="298"/>
      <c r="O60" s="298"/>
      <c r="P60" s="299"/>
    </row>
    <row r="61" spans="2:16" s="7" customFormat="1" ht="15" x14ac:dyDescent="0.25">
      <c r="B61" s="12"/>
      <c r="D61" s="11"/>
      <c r="E61" s="13"/>
      <c r="F61" s="14"/>
      <c r="G61" s="14"/>
      <c r="K61" s="15"/>
    </row>
    <row r="62" spans="2:16" s="7" customFormat="1" ht="24.75" customHeight="1" x14ac:dyDescent="0.25">
      <c r="B62" s="266" t="s">
        <v>95</v>
      </c>
      <c r="C62" s="266"/>
      <c r="D62" s="266"/>
      <c r="E62" s="266"/>
      <c r="F62" s="266"/>
      <c r="G62" s="266"/>
      <c r="H62" s="266"/>
      <c r="I62" s="266"/>
      <c r="J62" s="266"/>
      <c r="K62" s="15"/>
    </row>
    <row r="63" spans="2:16" s="7" customFormat="1" ht="15" x14ac:dyDescent="0.25">
      <c r="D63" s="11"/>
      <c r="E63" s="13"/>
      <c r="F63" s="14"/>
      <c r="G63" s="14"/>
      <c r="K63" s="15"/>
    </row>
    <row r="64" spans="2:16" s="7" customFormat="1" ht="30" customHeight="1" x14ac:dyDescent="0.25">
      <c r="B64" s="206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8"/>
    </row>
    <row r="65" spans="2:16" s="7" customFormat="1" ht="15" x14ac:dyDescent="0.25">
      <c r="B65" s="275" t="s">
        <v>31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</row>
    <row r="66" spans="2:16" s="7" customFormat="1" ht="15" x14ac:dyDescent="0.25">
      <c r="D66" s="11"/>
      <c r="E66" s="13"/>
      <c r="F66" s="14"/>
      <c r="G66" s="14"/>
      <c r="K66" s="15"/>
    </row>
    <row r="67" spans="2:16" s="7" customFormat="1" ht="30" customHeight="1" x14ac:dyDescent="0.25">
      <c r="B67" s="268" t="s">
        <v>11</v>
      </c>
      <c r="C67" s="268"/>
      <c r="D67" s="268"/>
      <c r="E67" s="206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8"/>
    </row>
    <row r="68" spans="2:16" s="7" customFormat="1" ht="15" x14ac:dyDescent="0.25">
      <c r="D68" s="11"/>
      <c r="E68" s="13"/>
      <c r="F68" s="14"/>
      <c r="G68" s="14"/>
      <c r="K68" s="15"/>
    </row>
    <row r="69" spans="2:16" s="7" customFormat="1" ht="30" customHeight="1" x14ac:dyDescent="0.25">
      <c r="B69" s="268" t="s">
        <v>12</v>
      </c>
      <c r="C69" s="268"/>
      <c r="D69" s="268"/>
      <c r="E69" s="206"/>
      <c r="F69" s="207"/>
      <c r="G69" s="208"/>
      <c r="I69" s="268" t="s">
        <v>13</v>
      </c>
      <c r="J69" s="268"/>
      <c r="K69" s="268"/>
      <c r="L69" s="269"/>
      <c r="M69" s="270"/>
      <c r="N69" s="270"/>
      <c r="O69" s="271"/>
    </row>
    <row r="70" spans="2:16" s="7" customFormat="1" ht="15" x14ac:dyDescent="0.25">
      <c r="D70" s="11"/>
      <c r="E70" s="13"/>
      <c r="F70" s="14"/>
      <c r="G70" s="14"/>
      <c r="K70" s="15"/>
    </row>
    <row r="71" spans="2:16" s="7" customFormat="1" ht="15" x14ac:dyDescent="0.25">
      <c r="D71" s="11"/>
      <c r="E71" s="13"/>
      <c r="F71" s="14"/>
      <c r="G71" s="14"/>
      <c r="K71" s="15"/>
    </row>
    <row r="72" spans="2:16" s="7" customFormat="1" ht="30" customHeight="1" x14ac:dyDescent="0.25">
      <c r="B72" s="277" t="s">
        <v>27</v>
      </c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</row>
    <row r="73" spans="2:16" s="7" customFormat="1" ht="30" customHeight="1" x14ac:dyDescent="0.25">
      <c r="B73" s="277" t="s">
        <v>28</v>
      </c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</row>
    <row r="74" spans="2:16" s="7" customFormat="1" ht="30" customHeight="1" x14ac:dyDescent="0.25">
      <c r="B74" s="277" t="s">
        <v>29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</row>
    <row r="75" spans="2:16" s="7" customFormat="1" ht="30" customHeight="1" x14ac:dyDescent="0.25">
      <c r="B75" s="277" t="s">
        <v>30</v>
      </c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</row>
    <row r="76" spans="2:16" s="7" customFormat="1" ht="30" customHeight="1" x14ac:dyDescent="0.25">
      <c r="B76" s="277" t="s">
        <v>57</v>
      </c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</row>
    <row r="77" spans="2:16" s="7" customFormat="1" ht="15" x14ac:dyDescent="0.25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</row>
    <row r="78" spans="2:16" s="7" customFormat="1" ht="15" x14ac:dyDescent="0.25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</row>
    <row r="79" spans="2:16" s="7" customFormat="1" ht="15" x14ac:dyDescent="0.25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</row>
    <row r="80" spans="2:16" s="7" customFormat="1" ht="15" x14ac:dyDescent="0.25">
      <c r="D80" s="11"/>
      <c r="E80" s="13"/>
      <c r="F80" s="14"/>
      <c r="G80" s="14"/>
      <c r="K80" s="15"/>
    </row>
    <row r="81" spans="2:15" s="1" customFormat="1" ht="14.25" x14ac:dyDescent="0.25">
      <c r="D81" s="2"/>
      <c r="E81" s="3"/>
      <c r="F81" s="4"/>
      <c r="G81" s="4"/>
      <c r="K81" s="5"/>
    </row>
    <row r="82" spans="2:15" s="7" customFormat="1" ht="30" customHeight="1" x14ac:dyDescent="0.25">
      <c r="D82" s="11"/>
      <c r="E82" s="13"/>
      <c r="F82" s="14"/>
      <c r="G82" s="276" t="s">
        <v>14</v>
      </c>
      <c r="H82" s="276"/>
      <c r="I82" s="276"/>
      <c r="J82" s="276"/>
      <c r="K82" s="276"/>
      <c r="L82" s="276"/>
    </row>
    <row r="83" spans="2:15" s="1" customFormat="1" ht="14.25" x14ac:dyDescent="0.25">
      <c r="D83" s="2"/>
      <c r="E83" s="3"/>
      <c r="F83" s="4"/>
      <c r="G83" s="4"/>
      <c r="K83" s="5"/>
    </row>
    <row r="84" spans="2:15" s="1" customFormat="1" ht="30.75" customHeight="1" x14ac:dyDescent="0.25">
      <c r="B84" s="134" t="s">
        <v>15</v>
      </c>
      <c r="D84" s="2"/>
      <c r="F84" s="294">
        <f>O211</f>
        <v>0</v>
      </c>
      <c r="G84" s="295"/>
      <c r="H84" s="295"/>
      <c r="I84" s="296"/>
    </row>
    <row r="85" spans="2:15" s="1" customFormat="1" ht="14.25" x14ac:dyDescent="0.25">
      <c r="D85" s="2"/>
      <c r="E85" s="3"/>
      <c r="F85" s="4"/>
      <c r="G85" s="4"/>
      <c r="K85" s="5"/>
    </row>
    <row r="86" spans="2:15" s="1" customFormat="1" ht="30.75" customHeight="1" x14ac:dyDescent="0.25">
      <c r="B86" s="134" t="s">
        <v>16</v>
      </c>
      <c r="D86" s="2"/>
      <c r="F86" s="272"/>
      <c r="G86" s="273"/>
      <c r="H86" s="273"/>
      <c r="I86" s="273"/>
      <c r="J86" s="273"/>
      <c r="K86" s="273"/>
      <c r="L86" s="273"/>
      <c r="M86" s="273"/>
      <c r="N86" s="273"/>
      <c r="O86" s="274"/>
    </row>
    <row r="87" spans="2:15" s="1" customFormat="1" ht="14.25" x14ac:dyDescent="0.25">
      <c r="D87" s="2"/>
      <c r="E87" s="3"/>
      <c r="F87" s="4"/>
      <c r="G87" s="4"/>
      <c r="K87" s="5"/>
    </row>
    <row r="88" spans="2:15" s="1" customFormat="1" ht="14.25" x14ac:dyDescent="0.25">
      <c r="D88" s="2"/>
      <c r="E88" s="3"/>
      <c r="F88" s="4"/>
      <c r="G88" s="4"/>
      <c r="K88" s="5"/>
    </row>
    <row r="89" spans="2:15" s="6" customFormat="1" ht="25.5" customHeight="1" x14ac:dyDescent="0.25">
      <c r="D89" s="16"/>
      <c r="E89" s="17"/>
      <c r="F89" s="9"/>
      <c r="G89" s="290" t="s">
        <v>59</v>
      </c>
      <c r="H89" s="290"/>
      <c r="I89" s="291"/>
      <c r="J89" s="292">
        <f>P213</f>
        <v>1</v>
      </c>
      <c r="K89" s="293"/>
    </row>
    <row r="90" spans="2:15" s="6" customFormat="1" x14ac:dyDescent="0.25">
      <c r="D90" s="16"/>
      <c r="E90" s="17"/>
      <c r="F90" s="9"/>
      <c r="G90" s="139"/>
      <c r="H90" s="139"/>
      <c r="I90" s="140"/>
      <c r="J90" s="141"/>
      <c r="K90" s="141"/>
    </row>
    <row r="91" spans="2:15" s="6" customFormat="1" x14ac:dyDescent="0.25">
      <c r="D91" s="16"/>
      <c r="E91" s="17"/>
      <c r="F91" s="9"/>
      <c r="G91" s="139"/>
      <c r="H91" s="139"/>
      <c r="I91" s="140"/>
      <c r="J91" s="141"/>
      <c r="K91" s="141"/>
    </row>
    <row r="92" spans="2:15" s="6" customFormat="1" x14ac:dyDescent="0.25">
      <c r="D92" s="16"/>
      <c r="E92" s="17"/>
      <c r="F92" s="9"/>
      <c r="G92" s="139"/>
      <c r="H92" s="139"/>
      <c r="I92" s="140"/>
      <c r="J92" s="141"/>
      <c r="K92" s="141"/>
    </row>
    <row r="93" spans="2:15" s="6" customFormat="1" x14ac:dyDescent="0.25">
      <c r="D93" s="16"/>
      <c r="E93" s="17"/>
      <c r="F93" s="9"/>
      <c r="G93" s="139"/>
      <c r="H93" s="139"/>
      <c r="I93" s="140"/>
      <c r="J93" s="141"/>
      <c r="K93" s="141"/>
    </row>
    <row r="94" spans="2:15" s="6" customFormat="1" x14ac:dyDescent="0.25">
      <c r="D94" s="16"/>
      <c r="E94" s="17"/>
      <c r="F94" s="9"/>
      <c r="G94" s="139"/>
      <c r="H94" s="139"/>
      <c r="I94" s="140"/>
      <c r="J94" s="141"/>
      <c r="K94" s="141"/>
    </row>
    <row r="95" spans="2:15" s="6" customFormat="1" x14ac:dyDescent="0.25">
      <c r="D95" s="16"/>
      <c r="E95" s="17"/>
      <c r="F95" s="9"/>
      <c r="G95" s="139"/>
      <c r="H95" s="139"/>
      <c r="I95" s="140"/>
      <c r="J95" s="141"/>
      <c r="K95" s="141"/>
    </row>
    <row r="96" spans="2:15" s="6" customFormat="1" x14ac:dyDescent="0.25">
      <c r="D96" s="16"/>
      <c r="E96" s="17"/>
      <c r="F96" s="9"/>
      <c r="G96" s="139"/>
      <c r="H96" s="139"/>
      <c r="I96" s="140"/>
      <c r="J96" s="141"/>
      <c r="K96" s="141"/>
    </row>
    <row r="97" spans="1:17" s="6" customFormat="1" x14ac:dyDescent="0.25">
      <c r="D97" s="16"/>
      <c r="E97" s="17"/>
      <c r="F97" s="9"/>
      <c r="G97" s="139"/>
      <c r="H97" s="139"/>
      <c r="I97" s="140"/>
      <c r="J97" s="141"/>
      <c r="K97" s="141"/>
    </row>
    <row r="98" spans="1:17" s="6" customFormat="1" x14ac:dyDescent="0.25">
      <c r="D98" s="16"/>
      <c r="E98" s="17"/>
      <c r="F98" s="9"/>
      <c r="G98" s="139"/>
      <c r="H98" s="139"/>
      <c r="I98" s="140"/>
      <c r="J98" s="141"/>
      <c r="K98" s="141"/>
    </row>
    <row r="99" spans="1:17" s="6" customFormat="1" x14ac:dyDescent="0.25">
      <c r="D99" s="16"/>
      <c r="E99" s="17"/>
      <c r="F99" s="9"/>
      <c r="G99" s="139"/>
      <c r="H99" s="139"/>
      <c r="I99" s="140"/>
      <c r="J99" s="141"/>
      <c r="K99" s="141"/>
    </row>
    <row r="100" spans="1:17" s="6" customFormat="1" x14ac:dyDescent="0.25">
      <c r="D100" s="16"/>
      <c r="E100" s="17"/>
      <c r="F100" s="9"/>
      <c r="G100" s="139"/>
      <c r="H100" s="139"/>
      <c r="I100" s="140"/>
      <c r="J100" s="141"/>
      <c r="K100" s="141"/>
    </row>
    <row r="101" spans="1:17" s="6" customFormat="1" x14ac:dyDescent="0.25">
      <c r="D101" s="16"/>
      <c r="E101" s="17"/>
      <c r="F101" s="9"/>
      <c r="G101" s="139"/>
      <c r="H101" s="139"/>
      <c r="I101" s="140"/>
      <c r="J101" s="141"/>
      <c r="K101" s="141"/>
    </row>
    <row r="102" spans="1:17" s="6" customFormat="1" x14ac:dyDescent="0.25">
      <c r="D102" s="16"/>
      <c r="E102" s="17"/>
      <c r="F102" s="9"/>
      <c r="G102" s="139"/>
      <c r="H102" s="139"/>
      <c r="I102" s="140"/>
      <c r="J102" s="141"/>
      <c r="K102" s="141"/>
    </row>
    <row r="103" spans="1:17" s="6" customFormat="1" x14ac:dyDescent="0.25">
      <c r="D103" s="16"/>
      <c r="E103" s="17"/>
      <c r="F103" s="9"/>
      <c r="G103" s="139"/>
      <c r="H103" s="139"/>
      <c r="I103" s="140"/>
      <c r="J103" s="141"/>
      <c r="K103" s="141"/>
    </row>
    <row r="104" spans="1:17" s="129" customFormat="1" ht="15.75" customHeight="1" x14ac:dyDescent="0.25">
      <c r="A104" s="50"/>
      <c r="B104" s="300" t="s">
        <v>98</v>
      </c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50"/>
    </row>
    <row r="105" spans="1:17" s="6" customFormat="1" x14ac:dyDescent="0.25">
      <c r="D105" s="16"/>
      <c r="E105" s="17"/>
      <c r="F105" s="9"/>
      <c r="G105" s="139"/>
      <c r="H105" s="139"/>
      <c r="I105" s="140"/>
      <c r="J105" s="141"/>
      <c r="K105" s="141"/>
    </row>
    <row r="106" spans="1:17" s="159" customFormat="1" ht="15" x14ac:dyDescent="0.25">
      <c r="A106" s="28"/>
      <c r="B106" s="301" t="s">
        <v>104</v>
      </c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28"/>
    </row>
    <row r="107" spans="1:17" s="160" customFormat="1" ht="15" x14ac:dyDescent="0.25">
      <c r="A107" s="28"/>
      <c r="B107" s="301" t="s">
        <v>108</v>
      </c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28"/>
    </row>
    <row r="108" spans="1:17" s="159" customFormat="1" ht="15" x14ac:dyDescent="0.25">
      <c r="A108" s="28"/>
      <c r="B108" s="301" t="s">
        <v>105</v>
      </c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28"/>
    </row>
    <row r="109" spans="1:17" s="160" customFormat="1" ht="15" x14ac:dyDescent="0.25">
      <c r="A109" s="28"/>
      <c r="B109" s="301" t="s">
        <v>106</v>
      </c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28"/>
    </row>
    <row r="110" spans="1:17" s="161" customFormat="1" ht="15" x14ac:dyDescent="0.25">
      <c r="A110" s="28"/>
      <c r="B110" s="301" t="s">
        <v>107</v>
      </c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28"/>
    </row>
    <row r="111" spans="1:17" s="161" customFormat="1" ht="15" x14ac:dyDescent="0.25">
      <c r="A111" s="28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28"/>
    </row>
    <row r="112" spans="1:17" s="6" customFormat="1" x14ac:dyDescent="0.25">
      <c r="D112" s="16"/>
      <c r="E112" s="17"/>
      <c r="F112" s="9"/>
      <c r="G112" s="139"/>
      <c r="H112" s="139"/>
      <c r="I112" s="140"/>
      <c r="J112" s="141"/>
      <c r="K112" s="141"/>
    </row>
    <row r="113" spans="1:17" ht="12.75" customHeight="1" thickBot="1" x14ac:dyDescent="0.3">
      <c r="J113" s="22"/>
    </row>
    <row r="114" spans="1:17" s="6" customFormat="1" ht="30" customHeight="1" thickTop="1" thickBot="1" x14ac:dyDescent="0.3">
      <c r="A114" s="27"/>
      <c r="B114" s="325" t="s">
        <v>50</v>
      </c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7"/>
      <c r="Q114" s="27"/>
    </row>
    <row r="115" spans="1:17" s="162" customFormat="1" thickTop="1" thickBot="1" x14ac:dyDescent="0.3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</row>
    <row r="116" spans="1:17" ht="50.25" customHeight="1" thickTop="1" thickBot="1" x14ac:dyDescent="0.3">
      <c r="A116" s="28"/>
      <c r="B116" s="29"/>
      <c r="C116" s="28"/>
      <c r="D116" s="28"/>
      <c r="E116" s="28"/>
      <c r="F116" s="28"/>
      <c r="G116" s="28"/>
      <c r="H116" s="55"/>
      <c r="I116" s="302" t="s">
        <v>61</v>
      </c>
      <c r="J116" s="303"/>
      <c r="K116" s="303"/>
      <c r="L116" s="323">
        <f>K201/E201</f>
        <v>0.99999992111076053</v>
      </c>
      <c r="M116" s="23"/>
      <c r="N116" s="302" t="s">
        <v>62</v>
      </c>
      <c r="O116" s="303"/>
      <c r="P116" s="324">
        <f>100%-L116</f>
        <v>7.8889239474300155E-8</v>
      </c>
      <c r="Q116" s="28"/>
    </row>
    <row r="117" spans="1:17" ht="14.25" thickTop="1" thickBot="1" x14ac:dyDescent="0.3">
      <c r="A117" s="23"/>
      <c r="B117" s="49"/>
      <c r="C117" s="23"/>
      <c r="D117" s="23"/>
      <c r="E117" s="25"/>
      <c r="F117" s="26"/>
      <c r="G117" s="26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1:17" ht="20.25" thickTop="1" thickBot="1" x14ac:dyDescent="0.3">
      <c r="A118" s="56"/>
      <c r="B118" s="304" t="s">
        <v>63</v>
      </c>
      <c r="C118" s="305"/>
      <c r="D118" s="305"/>
      <c r="E118" s="305"/>
      <c r="F118" s="305"/>
      <c r="G118" s="306"/>
      <c r="H118" s="55"/>
      <c r="I118" s="278" t="s">
        <v>64</v>
      </c>
      <c r="J118" s="279"/>
      <c r="K118" s="307"/>
      <c r="L118" s="280"/>
      <c r="M118" s="23"/>
      <c r="N118" s="278" t="s">
        <v>65</v>
      </c>
      <c r="O118" s="279"/>
      <c r="P118" s="280"/>
      <c r="Q118" s="56"/>
    </row>
    <row r="119" spans="1:17" ht="46.5" thickTop="1" thickBot="1" x14ac:dyDescent="0.3">
      <c r="A119" s="57"/>
      <c r="B119" s="281" t="s">
        <v>66</v>
      </c>
      <c r="C119" s="58" t="s">
        <v>67</v>
      </c>
      <c r="D119" s="59" t="s">
        <v>1</v>
      </c>
      <c r="E119" s="60" t="s">
        <v>68</v>
      </c>
      <c r="F119" s="61" t="s">
        <v>7</v>
      </c>
      <c r="G119" s="62" t="s">
        <v>8</v>
      </c>
      <c r="H119" s="55"/>
      <c r="I119" s="166" t="s">
        <v>69</v>
      </c>
      <c r="J119" s="167" t="s">
        <v>70</v>
      </c>
      <c r="K119" s="54" t="s">
        <v>71</v>
      </c>
      <c r="L119" s="63" t="s">
        <v>8</v>
      </c>
      <c r="M119" s="23"/>
      <c r="N119" s="64" t="s">
        <v>72</v>
      </c>
      <c r="O119" s="61" t="s">
        <v>9</v>
      </c>
      <c r="P119" s="62" t="s">
        <v>8</v>
      </c>
      <c r="Q119" s="57"/>
    </row>
    <row r="120" spans="1:17" ht="16.5" customHeight="1" thickTop="1" x14ac:dyDescent="0.25">
      <c r="A120" s="23"/>
      <c r="B120" s="282"/>
      <c r="C120" s="248" t="s">
        <v>2</v>
      </c>
      <c r="D120" s="65" t="s">
        <v>73</v>
      </c>
      <c r="E120" s="31">
        <v>886600</v>
      </c>
      <c r="F120" s="32">
        <f>O120/1.22</f>
        <v>0.22950819672131151</v>
      </c>
      <c r="G120" s="33">
        <f t="shared" ref="G120:G134" si="0">E120*F120*3</f>
        <v>610445.9016393444</v>
      </c>
      <c r="H120" s="55"/>
      <c r="I120" s="170">
        <v>1</v>
      </c>
      <c r="J120" s="171">
        <v>0</v>
      </c>
      <c r="K120" s="66">
        <f t="shared" ref="K120:K134" si="1">ROUND(E120*I120,0)</f>
        <v>886600</v>
      </c>
      <c r="L120" s="33">
        <f>(K120*J120)*3</f>
        <v>0</v>
      </c>
      <c r="M120" s="23"/>
      <c r="N120" s="34">
        <f t="shared" ref="N120:N134" si="2">ROUND(E120-K120,0)</f>
        <v>0</v>
      </c>
      <c r="O120" s="32">
        <v>0.28000000000000003</v>
      </c>
      <c r="P120" s="33">
        <f t="shared" ref="P120:P134" si="3">(N120*O120)*3</f>
        <v>0</v>
      </c>
      <c r="Q120" s="23"/>
    </row>
    <row r="121" spans="1:17" ht="16.5" customHeight="1" x14ac:dyDescent="0.25">
      <c r="A121" s="23"/>
      <c r="B121" s="282"/>
      <c r="C121" s="249"/>
      <c r="D121" s="67" t="s">
        <v>74</v>
      </c>
      <c r="E121" s="35">
        <v>170500</v>
      </c>
      <c r="F121" s="36">
        <f t="shared" ref="F121:F134" si="4">O121/1.22</f>
        <v>0.4098360655737705</v>
      </c>
      <c r="G121" s="37">
        <f t="shared" si="0"/>
        <v>209631.14754098363</v>
      </c>
      <c r="H121" s="55"/>
      <c r="I121" s="172">
        <v>1</v>
      </c>
      <c r="J121" s="173">
        <v>0</v>
      </c>
      <c r="K121" s="68">
        <f t="shared" si="1"/>
        <v>170500</v>
      </c>
      <c r="L121" s="37">
        <f t="shared" ref="L121:L134" si="5">(K121*J121)*3</f>
        <v>0</v>
      </c>
      <c r="M121" s="23"/>
      <c r="N121" s="38">
        <f t="shared" si="2"/>
        <v>0</v>
      </c>
      <c r="O121" s="36">
        <v>0.5</v>
      </c>
      <c r="P121" s="37">
        <f t="shared" si="3"/>
        <v>0</v>
      </c>
      <c r="Q121" s="23"/>
    </row>
    <row r="122" spans="1:17" ht="16.5" customHeight="1" x14ac:dyDescent="0.25">
      <c r="A122" s="23"/>
      <c r="B122" s="282"/>
      <c r="C122" s="250"/>
      <c r="D122" s="67" t="s">
        <v>75</v>
      </c>
      <c r="E122" s="35">
        <v>34100</v>
      </c>
      <c r="F122" s="36">
        <f t="shared" si="4"/>
        <v>0.94262295081967207</v>
      </c>
      <c r="G122" s="37">
        <f t="shared" si="0"/>
        <v>96430.327868852444</v>
      </c>
      <c r="H122" s="55"/>
      <c r="I122" s="172">
        <v>1</v>
      </c>
      <c r="J122" s="174">
        <v>0</v>
      </c>
      <c r="K122" s="69">
        <f t="shared" si="1"/>
        <v>34100</v>
      </c>
      <c r="L122" s="37">
        <f t="shared" si="5"/>
        <v>0</v>
      </c>
      <c r="M122" s="23"/>
      <c r="N122" s="38">
        <f t="shared" si="2"/>
        <v>0</v>
      </c>
      <c r="O122" s="70">
        <v>1.1499999999999999</v>
      </c>
      <c r="P122" s="37">
        <f t="shared" si="3"/>
        <v>0</v>
      </c>
      <c r="Q122" s="23"/>
    </row>
    <row r="123" spans="1:17" ht="16.5" customHeight="1" x14ac:dyDescent="0.25">
      <c r="A123" s="23"/>
      <c r="B123" s="282"/>
      <c r="C123" s="250"/>
      <c r="D123" s="71" t="s">
        <v>76</v>
      </c>
      <c r="E123" s="72">
        <v>0</v>
      </c>
      <c r="F123" s="70">
        <f t="shared" si="4"/>
        <v>1.8032786885245904</v>
      </c>
      <c r="G123" s="73">
        <f t="shared" si="0"/>
        <v>0</v>
      </c>
      <c r="H123" s="55"/>
      <c r="I123" s="175">
        <v>1</v>
      </c>
      <c r="J123" s="174">
        <v>0</v>
      </c>
      <c r="K123" s="69">
        <f t="shared" si="1"/>
        <v>0</v>
      </c>
      <c r="L123" s="73">
        <f t="shared" si="5"/>
        <v>0</v>
      </c>
      <c r="M123" s="23"/>
      <c r="N123" s="74">
        <f t="shared" si="2"/>
        <v>0</v>
      </c>
      <c r="O123" s="70">
        <v>2.2000000000000002</v>
      </c>
      <c r="P123" s="73">
        <f t="shared" si="3"/>
        <v>0</v>
      </c>
      <c r="Q123" s="23"/>
    </row>
    <row r="124" spans="1:17" ht="16.5" customHeight="1" thickBot="1" x14ac:dyDescent="0.3">
      <c r="A124" s="23"/>
      <c r="B124" s="282"/>
      <c r="C124" s="251"/>
      <c r="D124" s="75" t="s">
        <v>77</v>
      </c>
      <c r="E124" s="39">
        <v>0</v>
      </c>
      <c r="F124" s="40">
        <f t="shared" si="4"/>
        <v>2.7459016393442623</v>
      </c>
      <c r="G124" s="41">
        <f t="shared" si="0"/>
        <v>0</v>
      </c>
      <c r="H124" s="55"/>
      <c r="I124" s="176">
        <v>1</v>
      </c>
      <c r="J124" s="177">
        <v>0</v>
      </c>
      <c r="K124" s="76">
        <f t="shared" si="1"/>
        <v>0</v>
      </c>
      <c r="L124" s="41">
        <f t="shared" si="5"/>
        <v>0</v>
      </c>
      <c r="M124" s="23"/>
      <c r="N124" s="42">
        <f t="shared" si="2"/>
        <v>0</v>
      </c>
      <c r="O124" s="40">
        <v>3.35</v>
      </c>
      <c r="P124" s="41">
        <f t="shared" si="3"/>
        <v>0</v>
      </c>
      <c r="Q124" s="23"/>
    </row>
    <row r="125" spans="1:17" ht="16.5" customHeight="1" thickTop="1" x14ac:dyDescent="0.25">
      <c r="A125" s="23"/>
      <c r="B125" s="282"/>
      <c r="C125" s="248" t="s">
        <v>3</v>
      </c>
      <c r="D125" s="65" t="s">
        <v>73</v>
      </c>
      <c r="E125" s="31">
        <v>1023000</v>
      </c>
      <c r="F125" s="32">
        <f t="shared" si="4"/>
        <v>0.35245901639344263</v>
      </c>
      <c r="G125" s="33">
        <f t="shared" si="0"/>
        <v>1081696.7213114754</v>
      </c>
      <c r="H125" s="55"/>
      <c r="I125" s="170">
        <v>1</v>
      </c>
      <c r="J125" s="171">
        <v>0</v>
      </c>
      <c r="K125" s="66">
        <f t="shared" si="1"/>
        <v>1023000</v>
      </c>
      <c r="L125" s="33">
        <f t="shared" si="5"/>
        <v>0</v>
      </c>
      <c r="M125" s="23"/>
      <c r="N125" s="34">
        <f t="shared" si="2"/>
        <v>0</v>
      </c>
      <c r="O125" s="32">
        <v>0.43</v>
      </c>
      <c r="P125" s="33">
        <f t="shared" si="3"/>
        <v>0</v>
      </c>
      <c r="Q125" s="23"/>
    </row>
    <row r="126" spans="1:17" ht="16.5" customHeight="1" x14ac:dyDescent="0.25">
      <c r="A126" s="23"/>
      <c r="B126" s="282"/>
      <c r="C126" s="249"/>
      <c r="D126" s="67" t="s">
        <v>74</v>
      </c>
      <c r="E126" s="35">
        <v>170500</v>
      </c>
      <c r="F126" s="36">
        <f t="shared" si="4"/>
        <v>0.61475409836065575</v>
      </c>
      <c r="G126" s="37">
        <f t="shared" si="0"/>
        <v>314446.72131147538</v>
      </c>
      <c r="H126" s="55"/>
      <c r="I126" s="172">
        <v>1</v>
      </c>
      <c r="J126" s="173">
        <v>0</v>
      </c>
      <c r="K126" s="68">
        <f t="shared" si="1"/>
        <v>170500</v>
      </c>
      <c r="L126" s="37">
        <f t="shared" si="5"/>
        <v>0</v>
      </c>
      <c r="M126" s="23"/>
      <c r="N126" s="38">
        <f t="shared" si="2"/>
        <v>0</v>
      </c>
      <c r="O126" s="36">
        <v>0.75</v>
      </c>
      <c r="P126" s="37">
        <f t="shared" si="3"/>
        <v>0</v>
      </c>
      <c r="Q126" s="23"/>
    </row>
    <row r="127" spans="1:17" ht="16.5" customHeight="1" x14ac:dyDescent="0.25">
      <c r="A127" s="23"/>
      <c r="B127" s="282"/>
      <c r="C127" s="250"/>
      <c r="D127" s="71" t="s">
        <v>75</v>
      </c>
      <c r="E127" s="72">
        <v>68200</v>
      </c>
      <c r="F127" s="70">
        <f t="shared" si="4"/>
        <v>0.98360655737704916</v>
      </c>
      <c r="G127" s="73">
        <f t="shared" si="0"/>
        <v>201245.90163934426</v>
      </c>
      <c r="H127" s="55"/>
      <c r="I127" s="175">
        <v>1</v>
      </c>
      <c r="J127" s="174">
        <v>0</v>
      </c>
      <c r="K127" s="69">
        <f t="shared" si="1"/>
        <v>68200</v>
      </c>
      <c r="L127" s="73">
        <f t="shared" si="5"/>
        <v>0</v>
      </c>
      <c r="M127" s="23"/>
      <c r="N127" s="74">
        <f t="shared" si="2"/>
        <v>0</v>
      </c>
      <c r="O127" s="70">
        <v>1.2</v>
      </c>
      <c r="P127" s="73">
        <f t="shared" si="3"/>
        <v>0</v>
      </c>
      <c r="Q127" s="23"/>
    </row>
    <row r="128" spans="1:17" ht="16.5" customHeight="1" x14ac:dyDescent="0.25">
      <c r="A128" s="23"/>
      <c r="B128" s="282"/>
      <c r="C128" s="250"/>
      <c r="D128" s="71" t="s">
        <v>76</v>
      </c>
      <c r="E128" s="72">
        <v>0</v>
      </c>
      <c r="F128" s="70">
        <f t="shared" si="4"/>
        <v>1.8442622950819672</v>
      </c>
      <c r="G128" s="73">
        <f t="shared" si="0"/>
        <v>0</v>
      </c>
      <c r="H128" s="55"/>
      <c r="I128" s="175">
        <v>1</v>
      </c>
      <c r="J128" s="174">
        <v>0</v>
      </c>
      <c r="K128" s="69">
        <f t="shared" si="1"/>
        <v>0</v>
      </c>
      <c r="L128" s="73">
        <f t="shared" si="5"/>
        <v>0</v>
      </c>
      <c r="M128" s="23"/>
      <c r="N128" s="74">
        <f t="shared" si="2"/>
        <v>0</v>
      </c>
      <c r="O128" s="70">
        <v>2.25</v>
      </c>
      <c r="P128" s="73">
        <f t="shared" si="3"/>
        <v>0</v>
      </c>
      <c r="Q128" s="23"/>
    </row>
    <row r="129" spans="1:17" s="159" customFormat="1" ht="16.5" customHeight="1" thickBot="1" x14ac:dyDescent="0.3">
      <c r="A129" s="23"/>
      <c r="B129" s="282"/>
      <c r="C129" s="251"/>
      <c r="D129" s="75" t="s">
        <v>77</v>
      </c>
      <c r="E129" s="39">
        <v>0</v>
      </c>
      <c r="F129" s="40">
        <f t="shared" si="4"/>
        <v>2.7868852459016393</v>
      </c>
      <c r="G129" s="41">
        <f t="shared" si="0"/>
        <v>0</v>
      </c>
      <c r="H129" s="55"/>
      <c r="I129" s="176">
        <v>1</v>
      </c>
      <c r="J129" s="177">
        <v>0</v>
      </c>
      <c r="K129" s="76">
        <f t="shared" si="1"/>
        <v>0</v>
      </c>
      <c r="L129" s="41">
        <f t="shared" si="5"/>
        <v>0</v>
      </c>
      <c r="M129" s="23"/>
      <c r="N129" s="42">
        <f t="shared" si="2"/>
        <v>0</v>
      </c>
      <c r="O129" s="40">
        <v>3.4</v>
      </c>
      <c r="P129" s="41">
        <f t="shared" si="3"/>
        <v>0</v>
      </c>
      <c r="Q129" s="23"/>
    </row>
    <row r="130" spans="1:17" ht="16.5" customHeight="1" thickTop="1" x14ac:dyDescent="0.25">
      <c r="A130" s="23"/>
      <c r="B130" s="282"/>
      <c r="C130" s="248" t="s">
        <v>4</v>
      </c>
      <c r="D130" s="65" t="s">
        <v>73</v>
      </c>
      <c r="E130" s="31">
        <v>3921499.9999999995</v>
      </c>
      <c r="F130" s="32">
        <f t="shared" si="4"/>
        <v>0.43442622950819676</v>
      </c>
      <c r="G130" s="33">
        <f t="shared" si="0"/>
        <v>5110807.3770491797</v>
      </c>
      <c r="H130" s="55"/>
      <c r="I130" s="170">
        <v>1</v>
      </c>
      <c r="J130" s="171">
        <v>0</v>
      </c>
      <c r="K130" s="66">
        <f t="shared" si="1"/>
        <v>3921500</v>
      </c>
      <c r="L130" s="33">
        <f t="shared" si="5"/>
        <v>0</v>
      </c>
      <c r="M130" s="23"/>
      <c r="N130" s="34">
        <f t="shared" si="2"/>
        <v>0</v>
      </c>
      <c r="O130" s="32">
        <v>0.53</v>
      </c>
      <c r="P130" s="33">
        <f t="shared" si="3"/>
        <v>0</v>
      </c>
      <c r="Q130" s="23"/>
    </row>
    <row r="131" spans="1:17" ht="16.5" customHeight="1" x14ac:dyDescent="0.25">
      <c r="A131" s="23"/>
      <c r="B131" s="282"/>
      <c r="C131" s="249"/>
      <c r="D131" s="67" t="s">
        <v>74</v>
      </c>
      <c r="E131" s="35">
        <v>443300</v>
      </c>
      <c r="F131" s="36">
        <f t="shared" si="4"/>
        <v>0.81967213114754101</v>
      </c>
      <c r="G131" s="37">
        <f t="shared" si="0"/>
        <v>1090081.9672131147</v>
      </c>
      <c r="H131" s="55"/>
      <c r="I131" s="172">
        <v>1</v>
      </c>
      <c r="J131" s="173">
        <v>0</v>
      </c>
      <c r="K131" s="68">
        <f t="shared" si="1"/>
        <v>443300</v>
      </c>
      <c r="L131" s="37">
        <f t="shared" si="5"/>
        <v>0</v>
      </c>
      <c r="M131" s="23"/>
      <c r="N131" s="38">
        <f t="shared" si="2"/>
        <v>0</v>
      </c>
      <c r="O131" s="36">
        <v>1</v>
      </c>
      <c r="P131" s="37">
        <f t="shared" si="3"/>
        <v>0</v>
      </c>
      <c r="Q131" s="23"/>
    </row>
    <row r="132" spans="1:17" ht="16.5" customHeight="1" x14ac:dyDescent="0.25">
      <c r="A132" s="23"/>
      <c r="B132" s="282"/>
      <c r="C132" s="250"/>
      <c r="D132" s="71" t="s">
        <v>75</v>
      </c>
      <c r="E132" s="72">
        <v>102300</v>
      </c>
      <c r="F132" s="70">
        <f t="shared" si="4"/>
        <v>1.0245901639344261</v>
      </c>
      <c r="G132" s="73">
        <f t="shared" si="0"/>
        <v>314446.72131147538</v>
      </c>
      <c r="H132" s="55"/>
      <c r="I132" s="175">
        <v>1</v>
      </c>
      <c r="J132" s="174">
        <v>0</v>
      </c>
      <c r="K132" s="69">
        <f t="shared" si="1"/>
        <v>102300</v>
      </c>
      <c r="L132" s="73">
        <f t="shared" si="5"/>
        <v>0</v>
      </c>
      <c r="M132" s="23"/>
      <c r="N132" s="74">
        <f t="shared" si="2"/>
        <v>0</v>
      </c>
      <c r="O132" s="70">
        <v>1.25</v>
      </c>
      <c r="P132" s="73">
        <f t="shared" si="3"/>
        <v>0</v>
      </c>
      <c r="Q132" s="23"/>
    </row>
    <row r="133" spans="1:17" ht="16.5" customHeight="1" x14ac:dyDescent="0.25">
      <c r="A133" s="23"/>
      <c r="B133" s="282"/>
      <c r="C133" s="250"/>
      <c r="D133" s="71" t="s">
        <v>76</v>
      </c>
      <c r="E133" s="72">
        <v>0</v>
      </c>
      <c r="F133" s="70">
        <f t="shared" si="4"/>
        <v>1.8852459016393441</v>
      </c>
      <c r="G133" s="73">
        <f t="shared" si="0"/>
        <v>0</v>
      </c>
      <c r="H133" s="55"/>
      <c r="I133" s="175">
        <v>1</v>
      </c>
      <c r="J133" s="174">
        <v>0</v>
      </c>
      <c r="K133" s="69">
        <f t="shared" si="1"/>
        <v>0</v>
      </c>
      <c r="L133" s="73">
        <f t="shared" si="5"/>
        <v>0</v>
      </c>
      <c r="M133" s="23"/>
      <c r="N133" s="74">
        <f t="shared" si="2"/>
        <v>0</v>
      </c>
      <c r="O133" s="70">
        <v>2.2999999999999998</v>
      </c>
      <c r="P133" s="73">
        <f t="shared" si="3"/>
        <v>0</v>
      </c>
      <c r="Q133" s="23"/>
    </row>
    <row r="134" spans="1:17" ht="16.5" customHeight="1" thickBot="1" x14ac:dyDescent="0.3">
      <c r="A134" s="23"/>
      <c r="B134" s="283"/>
      <c r="C134" s="251"/>
      <c r="D134" s="75" t="s">
        <v>77</v>
      </c>
      <c r="E134" s="39">
        <v>0</v>
      </c>
      <c r="F134" s="40">
        <f t="shared" si="4"/>
        <v>2.8278688524590168</v>
      </c>
      <c r="G134" s="41">
        <f t="shared" si="0"/>
        <v>0</v>
      </c>
      <c r="H134" s="55"/>
      <c r="I134" s="176">
        <v>1</v>
      </c>
      <c r="J134" s="177">
        <v>0</v>
      </c>
      <c r="K134" s="76">
        <f t="shared" si="1"/>
        <v>0</v>
      </c>
      <c r="L134" s="41">
        <f t="shared" si="5"/>
        <v>0</v>
      </c>
      <c r="M134" s="23"/>
      <c r="N134" s="42">
        <f t="shared" si="2"/>
        <v>0</v>
      </c>
      <c r="O134" s="40">
        <v>3.45</v>
      </c>
      <c r="P134" s="41">
        <f t="shared" si="3"/>
        <v>0</v>
      </c>
      <c r="Q134" s="23"/>
    </row>
    <row r="135" spans="1:17" ht="16.5" customHeight="1" thickTop="1" thickBot="1" x14ac:dyDescent="0.3">
      <c r="A135" s="29"/>
      <c r="B135" s="252" t="s">
        <v>78</v>
      </c>
      <c r="C135" s="253"/>
      <c r="D135" s="253"/>
      <c r="E135" s="77">
        <f>SUM(E120:E134)</f>
        <v>6820000</v>
      </c>
      <c r="F135" s="78"/>
      <c r="G135" s="79">
        <f>SUM(G120:G134)</f>
        <v>9029232.7868852466</v>
      </c>
      <c r="H135" s="29"/>
      <c r="I135" s="80"/>
      <c r="J135" s="81"/>
      <c r="K135" s="82">
        <f>SUM(K120:K134)</f>
        <v>6820000</v>
      </c>
      <c r="L135" s="79">
        <f>SUM(L120:L134)</f>
        <v>0</v>
      </c>
      <c r="M135" s="29"/>
      <c r="N135" s="83">
        <f>SUM(N120:N134)</f>
        <v>0</v>
      </c>
      <c r="O135" s="81"/>
      <c r="P135" s="79">
        <f>SUM(P120:P134)</f>
        <v>0</v>
      </c>
      <c r="Q135" s="29"/>
    </row>
    <row r="136" spans="1:17" s="163" customFormat="1" thickTop="1" thickBot="1" x14ac:dyDescent="0.3">
      <c r="A136" s="84"/>
      <c r="B136" s="85"/>
      <c r="C136" s="86"/>
      <c r="D136" s="86"/>
      <c r="E136" s="87"/>
      <c r="F136" s="88"/>
      <c r="G136" s="88"/>
      <c r="H136" s="84"/>
      <c r="I136" s="89"/>
      <c r="J136" s="86"/>
      <c r="K136" s="87"/>
      <c r="L136" s="88"/>
      <c r="M136" s="84"/>
      <c r="N136" s="87"/>
      <c r="O136" s="86"/>
      <c r="P136" s="88"/>
      <c r="Q136" s="84"/>
    </row>
    <row r="137" spans="1:17" ht="46.5" thickTop="1" thickBot="1" x14ac:dyDescent="0.3">
      <c r="A137" s="57"/>
      <c r="B137" s="308" t="s">
        <v>92</v>
      </c>
      <c r="C137" s="90" t="s">
        <v>0</v>
      </c>
      <c r="D137" s="43" t="s">
        <v>1</v>
      </c>
      <c r="E137" s="44" t="s">
        <v>68</v>
      </c>
      <c r="F137" s="45" t="s">
        <v>7</v>
      </c>
      <c r="G137" s="46" t="s">
        <v>8</v>
      </c>
      <c r="H137" s="55"/>
      <c r="I137" s="91" t="s">
        <v>69</v>
      </c>
      <c r="J137" s="168" t="s">
        <v>70</v>
      </c>
      <c r="K137" s="133" t="s">
        <v>71</v>
      </c>
      <c r="L137" s="92" t="s">
        <v>8</v>
      </c>
      <c r="M137" s="23"/>
      <c r="N137" s="93" t="s">
        <v>72</v>
      </c>
      <c r="O137" s="45" t="s">
        <v>9</v>
      </c>
      <c r="P137" s="46" t="s">
        <v>8</v>
      </c>
      <c r="Q137" s="57"/>
    </row>
    <row r="138" spans="1:17" ht="16.5" customHeight="1" thickTop="1" x14ac:dyDescent="0.25">
      <c r="A138" s="23"/>
      <c r="B138" s="309"/>
      <c r="C138" s="311" t="s">
        <v>79</v>
      </c>
      <c r="D138" s="65" t="s">
        <v>73</v>
      </c>
      <c r="E138" s="31">
        <v>1004400</v>
      </c>
      <c r="F138" s="94">
        <f t="shared" ref="F138:F142" si="6">O138/1.22</f>
        <v>0.69672131147540983</v>
      </c>
      <c r="G138" s="33">
        <f t="shared" ref="G138:G142" si="7">E138*F138*3</f>
        <v>2099360.6557377051</v>
      </c>
      <c r="H138" s="55"/>
      <c r="I138" s="95">
        <f>K135/E135</f>
        <v>1</v>
      </c>
      <c r="J138" s="171">
        <v>0</v>
      </c>
      <c r="K138" s="66">
        <f>ROUND(E138*I138,0)</f>
        <v>1004400</v>
      </c>
      <c r="L138" s="33">
        <f t="shared" ref="L138:L142" si="8">(K138*J138)*3</f>
        <v>0</v>
      </c>
      <c r="M138" s="23"/>
      <c r="N138" s="34">
        <f>ROUND(E138-K138,0)</f>
        <v>0</v>
      </c>
      <c r="O138" s="32">
        <v>0.85</v>
      </c>
      <c r="P138" s="33">
        <f>(N138*O138)*3</f>
        <v>0</v>
      </c>
      <c r="Q138" s="23"/>
    </row>
    <row r="139" spans="1:17" ht="16.5" customHeight="1" x14ac:dyDescent="0.25">
      <c r="A139" s="23"/>
      <c r="B139" s="309"/>
      <c r="C139" s="312"/>
      <c r="D139" s="67" t="s">
        <v>74</v>
      </c>
      <c r="E139" s="35">
        <v>100440</v>
      </c>
      <c r="F139" s="96">
        <f t="shared" si="6"/>
        <v>1.598360655737705</v>
      </c>
      <c r="G139" s="37">
        <f t="shared" si="7"/>
        <v>481618.03278688528</v>
      </c>
      <c r="H139" s="55"/>
      <c r="I139" s="97">
        <f>K135/E135</f>
        <v>1</v>
      </c>
      <c r="J139" s="173">
        <v>0</v>
      </c>
      <c r="K139" s="68">
        <f>ROUND(E139*I139,0)</f>
        <v>100440</v>
      </c>
      <c r="L139" s="37">
        <f t="shared" si="8"/>
        <v>0</v>
      </c>
      <c r="M139" s="23"/>
      <c r="N139" s="38">
        <f>ROUND(E139-K139,0)</f>
        <v>0</v>
      </c>
      <c r="O139" s="36">
        <v>1.95</v>
      </c>
      <c r="P139" s="37">
        <f>(N139*O139)*3</f>
        <v>0</v>
      </c>
      <c r="Q139" s="23"/>
    </row>
    <row r="140" spans="1:17" ht="16.5" customHeight="1" x14ac:dyDescent="0.25">
      <c r="A140" s="23"/>
      <c r="B140" s="309"/>
      <c r="C140" s="312"/>
      <c r="D140" s="67" t="s">
        <v>75</v>
      </c>
      <c r="E140" s="35">
        <v>11160</v>
      </c>
      <c r="F140" s="96">
        <f t="shared" si="6"/>
        <v>1.598360655737705</v>
      </c>
      <c r="G140" s="37">
        <f t="shared" si="7"/>
        <v>53513.114754098366</v>
      </c>
      <c r="H140" s="55"/>
      <c r="I140" s="97">
        <f>K135/E135</f>
        <v>1</v>
      </c>
      <c r="J140" s="174">
        <v>0</v>
      </c>
      <c r="K140" s="69">
        <f>ROUND(E140*I140,0)</f>
        <v>11160</v>
      </c>
      <c r="L140" s="37">
        <f t="shared" si="8"/>
        <v>0</v>
      </c>
      <c r="M140" s="23"/>
      <c r="N140" s="38">
        <f>ROUND(E140-K140,0)</f>
        <v>0</v>
      </c>
      <c r="O140" s="70">
        <v>1.95</v>
      </c>
      <c r="P140" s="37">
        <f>(N140*O140)*3</f>
        <v>0</v>
      </c>
      <c r="Q140" s="23"/>
    </row>
    <row r="141" spans="1:17" ht="16.5" customHeight="1" x14ac:dyDescent="0.25">
      <c r="A141" s="23"/>
      <c r="B141" s="309"/>
      <c r="C141" s="312"/>
      <c r="D141" s="71" t="s">
        <v>76</v>
      </c>
      <c r="E141" s="72">
        <v>0</v>
      </c>
      <c r="F141" s="98">
        <f t="shared" si="6"/>
        <v>2.377049180327869</v>
      </c>
      <c r="G141" s="73">
        <f t="shared" si="7"/>
        <v>0</v>
      </c>
      <c r="H141" s="55"/>
      <c r="I141" s="97">
        <f>K135/E135</f>
        <v>1</v>
      </c>
      <c r="J141" s="174">
        <v>0</v>
      </c>
      <c r="K141" s="69">
        <f t="shared" ref="K141:K142" si="9">ROUND(E141*I141,0)</f>
        <v>0</v>
      </c>
      <c r="L141" s="73">
        <f t="shared" si="8"/>
        <v>0</v>
      </c>
      <c r="M141" s="23"/>
      <c r="N141" s="74">
        <f t="shared" ref="N141:N142" si="10">ROUND(E141-K141,0)</f>
        <v>0</v>
      </c>
      <c r="O141" s="70">
        <v>2.9</v>
      </c>
      <c r="P141" s="73">
        <f t="shared" ref="P141:P142" si="11">(N141*O141)*3</f>
        <v>0</v>
      </c>
      <c r="Q141" s="23"/>
    </row>
    <row r="142" spans="1:17" ht="16.5" customHeight="1" thickBot="1" x14ac:dyDescent="0.3">
      <c r="A142" s="23"/>
      <c r="B142" s="310"/>
      <c r="C142" s="313"/>
      <c r="D142" s="75" t="s">
        <v>77</v>
      </c>
      <c r="E142" s="39">
        <v>0</v>
      </c>
      <c r="F142" s="99">
        <f t="shared" si="6"/>
        <v>3.9754098360655736</v>
      </c>
      <c r="G142" s="41">
        <f t="shared" si="7"/>
        <v>0</v>
      </c>
      <c r="H142" s="55"/>
      <c r="I142" s="97">
        <f>K135/E135</f>
        <v>1</v>
      </c>
      <c r="J142" s="177">
        <v>0</v>
      </c>
      <c r="K142" s="76">
        <f t="shared" si="9"/>
        <v>0</v>
      </c>
      <c r="L142" s="41">
        <f t="shared" si="8"/>
        <v>0</v>
      </c>
      <c r="M142" s="23"/>
      <c r="N142" s="42">
        <f t="shared" si="10"/>
        <v>0</v>
      </c>
      <c r="O142" s="40">
        <v>4.8499999999999996</v>
      </c>
      <c r="P142" s="41">
        <f t="shared" si="11"/>
        <v>0</v>
      </c>
      <c r="Q142" s="23"/>
    </row>
    <row r="143" spans="1:17" ht="16.5" customHeight="1" thickTop="1" thickBot="1" x14ac:dyDescent="0.3">
      <c r="A143" s="29"/>
      <c r="B143" s="252" t="s">
        <v>80</v>
      </c>
      <c r="C143" s="253"/>
      <c r="D143" s="253"/>
      <c r="E143" s="77">
        <f>SUM(E138:E142)</f>
        <v>1116000</v>
      </c>
      <c r="F143" s="78"/>
      <c r="G143" s="79">
        <f>SUM(G138:G142)</f>
        <v>2634491.8032786888</v>
      </c>
      <c r="H143" s="29"/>
      <c r="I143" s="80"/>
      <c r="J143" s="81"/>
      <c r="K143" s="82">
        <f>SUM(K138:K142)</f>
        <v>1116000</v>
      </c>
      <c r="L143" s="79">
        <f>SUM(L138:L142)</f>
        <v>0</v>
      </c>
      <c r="M143" s="29"/>
      <c r="N143" s="83">
        <f>SUM(N138:N142)</f>
        <v>0</v>
      </c>
      <c r="O143" s="81"/>
      <c r="P143" s="79">
        <f>SUM(P138:P142)</f>
        <v>0</v>
      </c>
      <c r="Q143" s="29"/>
    </row>
    <row r="144" spans="1:17" s="163" customFormat="1" thickTop="1" thickBot="1" x14ac:dyDescent="0.3">
      <c r="A144" s="84"/>
      <c r="B144" s="85"/>
      <c r="C144" s="86"/>
      <c r="D144" s="86"/>
      <c r="E144" s="87"/>
      <c r="F144" s="88"/>
      <c r="G144" s="88"/>
      <c r="H144" s="84"/>
      <c r="I144" s="89"/>
      <c r="J144" s="86"/>
      <c r="K144" s="87"/>
      <c r="L144" s="88"/>
      <c r="M144" s="84"/>
      <c r="N144" s="87"/>
      <c r="O144" s="86"/>
      <c r="P144" s="88"/>
      <c r="Q144" s="84"/>
    </row>
    <row r="145" spans="1:17" ht="46.5" thickTop="1" thickBot="1" x14ac:dyDescent="0.3">
      <c r="A145" s="28"/>
      <c r="B145" s="244" t="s">
        <v>81</v>
      </c>
      <c r="C145" s="90" t="s">
        <v>0</v>
      </c>
      <c r="D145" s="43" t="s">
        <v>1</v>
      </c>
      <c r="E145" s="44" t="s">
        <v>68</v>
      </c>
      <c r="F145" s="45" t="s">
        <v>7</v>
      </c>
      <c r="G145" s="46" t="s">
        <v>8</v>
      </c>
      <c r="H145" s="55"/>
      <c r="I145" s="91" t="s">
        <v>69</v>
      </c>
      <c r="J145" s="169" t="s">
        <v>70</v>
      </c>
      <c r="K145" s="133" t="s">
        <v>71</v>
      </c>
      <c r="L145" s="46" t="s">
        <v>8</v>
      </c>
      <c r="M145" s="23"/>
      <c r="N145" s="93" t="s">
        <v>72</v>
      </c>
      <c r="O145" s="45" t="s">
        <v>9</v>
      </c>
      <c r="P145" s="46" t="s">
        <v>8</v>
      </c>
      <c r="Q145" s="28"/>
    </row>
    <row r="146" spans="1:17" ht="16.5" customHeight="1" thickTop="1" x14ac:dyDescent="0.25">
      <c r="A146" s="23"/>
      <c r="B146" s="245"/>
      <c r="C146" s="248" t="s">
        <v>2</v>
      </c>
      <c r="D146" s="65" t="s">
        <v>73</v>
      </c>
      <c r="E146" s="31">
        <v>325500</v>
      </c>
      <c r="F146" s="32">
        <f t="shared" ref="F146:F160" si="12">O146/1.22</f>
        <v>1.8032786885245904</v>
      </c>
      <c r="G146" s="33">
        <f t="shared" ref="G146:G160" si="13">E146*F146*3</f>
        <v>1760901.6393442624</v>
      </c>
      <c r="H146" s="55"/>
      <c r="I146" s="170">
        <v>1</v>
      </c>
      <c r="J146" s="171">
        <v>0</v>
      </c>
      <c r="K146" s="34">
        <f t="shared" ref="K146:K160" si="14">ROUND(E146*I146,0)</f>
        <v>325500</v>
      </c>
      <c r="L146" s="33">
        <f t="shared" ref="L146:L160" si="15">(K146*J146)*3</f>
        <v>0</v>
      </c>
      <c r="M146" s="23"/>
      <c r="N146" s="34">
        <f t="shared" ref="N146:N160" si="16">ROUND(E146-K146,0)</f>
        <v>0</v>
      </c>
      <c r="O146" s="32">
        <v>2.2000000000000002</v>
      </c>
      <c r="P146" s="33">
        <f t="shared" ref="P146:P160" si="17">(N146*O146)*3</f>
        <v>0</v>
      </c>
      <c r="Q146" s="23"/>
    </row>
    <row r="147" spans="1:17" s="161" customFormat="1" ht="16.5" customHeight="1" x14ac:dyDescent="0.25">
      <c r="A147" s="23"/>
      <c r="B147" s="245"/>
      <c r="C147" s="249"/>
      <c r="D147" s="67" t="s">
        <v>74</v>
      </c>
      <c r="E147" s="35">
        <v>238700</v>
      </c>
      <c r="F147" s="36">
        <f t="shared" si="12"/>
        <v>2.1311475409836067</v>
      </c>
      <c r="G147" s="37">
        <f t="shared" si="13"/>
        <v>1526114.7540983609</v>
      </c>
      <c r="H147" s="55"/>
      <c r="I147" s="172">
        <v>1</v>
      </c>
      <c r="J147" s="173">
        <v>0</v>
      </c>
      <c r="K147" s="38">
        <f t="shared" si="14"/>
        <v>238700</v>
      </c>
      <c r="L147" s="37">
        <f t="shared" si="15"/>
        <v>0</v>
      </c>
      <c r="M147" s="23"/>
      <c r="N147" s="38">
        <f t="shared" si="16"/>
        <v>0</v>
      </c>
      <c r="O147" s="36">
        <v>2.6</v>
      </c>
      <c r="P147" s="37">
        <f t="shared" si="17"/>
        <v>0</v>
      </c>
      <c r="Q147" s="23"/>
    </row>
    <row r="148" spans="1:17" ht="16.5" customHeight="1" x14ac:dyDescent="0.25">
      <c r="A148" s="23"/>
      <c r="B148" s="245"/>
      <c r="C148" s="249"/>
      <c r="D148" s="67" t="s">
        <v>75</v>
      </c>
      <c r="E148" s="35">
        <v>21700</v>
      </c>
      <c r="F148" s="36">
        <f t="shared" si="12"/>
        <v>2.1721311475409837</v>
      </c>
      <c r="G148" s="37">
        <f t="shared" si="13"/>
        <v>141405.73770491805</v>
      </c>
      <c r="H148" s="55"/>
      <c r="I148" s="172">
        <v>1</v>
      </c>
      <c r="J148" s="173">
        <v>0</v>
      </c>
      <c r="K148" s="38">
        <f t="shared" si="14"/>
        <v>21700</v>
      </c>
      <c r="L148" s="37">
        <f t="shared" si="15"/>
        <v>0</v>
      </c>
      <c r="M148" s="23"/>
      <c r="N148" s="38">
        <f t="shared" si="16"/>
        <v>0</v>
      </c>
      <c r="O148" s="36">
        <v>2.65</v>
      </c>
      <c r="P148" s="37">
        <f t="shared" si="17"/>
        <v>0</v>
      </c>
      <c r="Q148" s="23"/>
    </row>
    <row r="149" spans="1:17" ht="16.5" customHeight="1" x14ac:dyDescent="0.25">
      <c r="A149" s="23"/>
      <c r="B149" s="245"/>
      <c r="C149" s="250"/>
      <c r="D149" s="71" t="s">
        <v>76</v>
      </c>
      <c r="E149" s="72">
        <v>0</v>
      </c>
      <c r="F149" s="70">
        <f t="shared" si="12"/>
        <v>2.8278688524590168</v>
      </c>
      <c r="G149" s="73">
        <f t="shared" si="13"/>
        <v>0</v>
      </c>
      <c r="H149" s="55"/>
      <c r="I149" s="175">
        <v>1</v>
      </c>
      <c r="J149" s="174">
        <v>0</v>
      </c>
      <c r="K149" s="38">
        <f t="shared" si="14"/>
        <v>0</v>
      </c>
      <c r="L149" s="37">
        <f t="shared" si="15"/>
        <v>0</v>
      </c>
      <c r="M149" s="23"/>
      <c r="N149" s="74">
        <f t="shared" si="16"/>
        <v>0</v>
      </c>
      <c r="O149" s="70">
        <v>3.45</v>
      </c>
      <c r="P149" s="73">
        <f t="shared" si="17"/>
        <v>0</v>
      </c>
      <c r="Q149" s="23"/>
    </row>
    <row r="150" spans="1:17" s="130" customFormat="1" ht="16.5" customHeight="1" thickBot="1" x14ac:dyDescent="0.3">
      <c r="A150" s="23"/>
      <c r="B150" s="245"/>
      <c r="C150" s="251"/>
      <c r="D150" s="75" t="s">
        <v>77</v>
      </c>
      <c r="E150" s="39">
        <v>0</v>
      </c>
      <c r="F150" s="40">
        <f t="shared" si="12"/>
        <v>4.7131147540983607</v>
      </c>
      <c r="G150" s="41">
        <f t="shared" si="13"/>
        <v>0</v>
      </c>
      <c r="H150" s="55"/>
      <c r="I150" s="176">
        <v>1</v>
      </c>
      <c r="J150" s="177">
        <v>0</v>
      </c>
      <c r="K150" s="42">
        <f t="shared" si="14"/>
        <v>0</v>
      </c>
      <c r="L150" s="41">
        <f t="shared" si="15"/>
        <v>0</v>
      </c>
      <c r="M150" s="23"/>
      <c r="N150" s="42">
        <f t="shared" si="16"/>
        <v>0</v>
      </c>
      <c r="O150" s="40">
        <v>5.75</v>
      </c>
      <c r="P150" s="41">
        <f t="shared" si="17"/>
        <v>0</v>
      </c>
      <c r="Q150" s="23"/>
    </row>
    <row r="151" spans="1:17" ht="16.5" customHeight="1" thickTop="1" x14ac:dyDescent="0.25">
      <c r="A151" s="23"/>
      <c r="B151" s="245"/>
      <c r="C151" s="248" t="s">
        <v>3</v>
      </c>
      <c r="D151" s="65" t="s">
        <v>73</v>
      </c>
      <c r="E151" s="31">
        <v>390600</v>
      </c>
      <c r="F151" s="32">
        <f t="shared" si="12"/>
        <v>2.0491803278688523</v>
      </c>
      <c r="G151" s="33">
        <f t="shared" si="13"/>
        <v>2401229.5081967213</v>
      </c>
      <c r="H151" s="55"/>
      <c r="I151" s="170">
        <v>1</v>
      </c>
      <c r="J151" s="171">
        <v>0</v>
      </c>
      <c r="K151" s="34">
        <f t="shared" si="14"/>
        <v>390600</v>
      </c>
      <c r="L151" s="33">
        <f t="shared" si="15"/>
        <v>0</v>
      </c>
      <c r="M151" s="23"/>
      <c r="N151" s="34">
        <f t="shared" si="16"/>
        <v>0</v>
      </c>
      <c r="O151" s="32">
        <v>2.5</v>
      </c>
      <c r="P151" s="33">
        <f t="shared" si="17"/>
        <v>0</v>
      </c>
      <c r="Q151" s="23"/>
    </row>
    <row r="152" spans="1:17" s="164" customFormat="1" ht="16.5" customHeight="1" x14ac:dyDescent="0.25">
      <c r="A152" s="23"/>
      <c r="B152" s="245"/>
      <c r="C152" s="249"/>
      <c r="D152" s="67" t="s">
        <v>74</v>
      </c>
      <c r="E152" s="35">
        <v>325500</v>
      </c>
      <c r="F152" s="36">
        <f t="shared" si="12"/>
        <v>2.377049180327869</v>
      </c>
      <c r="G152" s="37">
        <f t="shared" si="13"/>
        <v>2321188.524590164</v>
      </c>
      <c r="H152" s="55"/>
      <c r="I152" s="172">
        <v>1</v>
      </c>
      <c r="J152" s="173">
        <v>0</v>
      </c>
      <c r="K152" s="38">
        <f t="shared" si="14"/>
        <v>325500</v>
      </c>
      <c r="L152" s="37">
        <f t="shared" si="15"/>
        <v>0</v>
      </c>
      <c r="M152" s="23"/>
      <c r="N152" s="38">
        <f t="shared" si="16"/>
        <v>0</v>
      </c>
      <c r="O152" s="36">
        <v>2.9</v>
      </c>
      <c r="P152" s="37">
        <f t="shared" si="17"/>
        <v>0</v>
      </c>
      <c r="Q152" s="23"/>
    </row>
    <row r="153" spans="1:17" s="129" customFormat="1" ht="16.5" customHeight="1" x14ac:dyDescent="0.25">
      <c r="A153" s="23"/>
      <c r="B153" s="245"/>
      <c r="C153" s="249"/>
      <c r="D153" s="67" t="s">
        <v>75</v>
      </c>
      <c r="E153" s="35">
        <v>43400</v>
      </c>
      <c r="F153" s="36">
        <f t="shared" si="12"/>
        <v>2.418032786885246</v>
      </c>
      <c r="G153" s="37">
        <f t="shared" si="13"/>
        <v>314827.86885245907</v>
      </c>
      <c r="H153" s="55"/>
      <c r="I153" s="175">
        <v>1</v>
      </c>
      <c r="J153" s="173">
        <v>0</v>
      </c>
      <c r="K153" s="38">
        <f t="shared" si="14"/>
        <v>43400</v>
      </c>
      <c r="L153" s="37">
        <f t="shared" si="15"/>
        <v>0</v>
      </c>
      <c r="M153" s="23"/>
      <c r="N153" s="38">
        <f t="shared" si="16"/>
        <v>0</v>
      </c>
      <c r="O153" s="36">
        <v>2.95</v>
      </c>
      <c r="P153" s="37">
        <f t="shared" si="17"/>
        <v>0</v>
      </c>
      <c r="Q153" s="23"/>
    </row>
    <row r="154" spans="1:17" s="7" customFormat="1" ht="16.5" customHeight="1" x14ac:dyDescent="0.25">
      <c r="A154" s="23"/>
      <c r="B154" s="245"/>
      <c r="C154" s="250"/>
      <c r="D154" s="71" t="s">
        <v>76</v>
      </c>
      <c r="E154" s="72">
        <v>0</v>
      </c>
      <c r="F154" s="70">
        <f t="shared" si="12"/>
        <v>3.0737704918032787</v>
      </c>
      <c r="G154" s="73">
        <f t="shared" si="13"/>
        <v>0</v>
      </c>
      <c r="H154" s="55"/>
      <c r="I154" s="175">
        <v>1</v>
      </c>
      <c r="J154" s="174">
        <v>0</v>
      </c>
      <c r="K154" s="38">
        <f t="shared" si="14"/>
        <v>0</v>
      </c>
      <c r="L154" s="37">
        <f t="shared" si="15"/>
        <v>0</v>
      </c>
      <c r="M154" s="23"/>
      <c r="N154" s="74">
        <f t="shared" si="16"/>
        <v>0</v>
      </c>
      <c r="O154" s="70">
        <v>3.75</v>
      </c>
      <c r="P154" s="73">
        <f t="shared" si="17"/>
        <v>0</v>
      </c>
      <c r="Q154" s="23"/>
    </row>
    <row r="155" spans="1:17" s="7" customFormat="1" ht="16.5" customHeight="1" thickBot="1" x14ac:dyDescent="0.3">
      <c r="A155" s="23"/>
      <c r="B155" s="245"/>
      <c r="C155" s="251"/>
      <c r="D155" s="75" t="s">
        <v>77</v>
      </c>
      <c r="E155" s="39">
        <v>0</v>
      </c>
      <c r="F155" s="40">
        <f t="shared" si="12"/>
        <v>4.9590163934426226</v>
      </c>
      <c r="G155" s="41">
        <f t="shared" si="13"/>
        <v>0</v>
      </c>
      <c r="H155" s="55"/>
      <c r="I155" s="176">
        <v>1</v>
      </c>
      <c r="J155" s="177">
        <v>0</v>
      </c>
      <c r="K155" s="42">
        <f t="shared" si="14"/>
        <v>0</v>
      </c>
      <c r="L155" s="41">
        <f t="shared" si="15"/>
        <v>0</v>
      </c>
      <c r="M155" s="23"/>
      <c r="N155" s="42">
        <f t="shared" si="16"/>
        <v>0</v>
      </c>
      <c r="O155" s="40">
        <v>6.05</v>
      </c>
      <c r="P155" s="41">
        <f t="shared" si="17"/>
        <v>0</v>
      </c>
      <c r="Q155" s="23"/>
    </row>
    <row r="156" spans="1:17" s="7" customFormat="1" ht="16.5" customHeight="1" thickTop="1" x14ac:dyDescent="0.25">
      <c r="A156" s="23"/>
      <c r="B156" s="245"/>
      <c r="C156" s="248" t="s">
        <v>4</v>
      </c>
      <c r="D156" s="65" t="s">
        <v>73</v>
      </c>
      <c r="E156" s="31">
        <v>1692600</v>
      </c>
      <c r="F156" s="32">
        <f t="shared" si="12"/>
        <v>2.6229508196721314</v>
      </c>
      <c r="G156" s="33">
        <f t="shared" si="13"/>
        <v>13318819.672131149</v>
      </c>
      <c r="H156" s="55"/>
      <c r="I156" s="170">
        <v>1</v>
      </c>
      <c r="J156" s="171">
        <v>0</v>
      </c>
      <c r="K156" s="34">
        <f t="shared" si="14"/>
        <v>1692600</v>
      </c>
      <c r="L156" s="33">
        <f t="shared" si="15"/>
        <v>0</v>
      </c>
      <c r="M156" s="23"/>
      <c r="N156" s="34">
        <f t="shared" si="16"/>
        <v>0</v>
      </c>
      <c r="O156" s="32">
        <v>3.2</v>
      </c>
      <c r="P156" s="33">
        <f t="shared" si="17"/>
        <v>0</v>
      </c>
      <c r="Q156" s="23"/>
    </row>
    <row r="157" spans="1:17" s="7" customFormat="1" ht="16.5" customHeight="1" x14ac:dyDescent="0.25">
      <c r="A157" s="23"/>
      <c r="B157" s="245"/>
      <c r="C157" s="249"/>
      <c r="D157" s="67" t="s">
        <v>74</v>
      </c>
      <c r="E157" s="35">
        <v>1215200</v>
      </c>
      <c r="F157" s="36">
        <f t="shared" si="12"/>
        <v>3.1147540983606556</v>
      </c>
      <c r="G157" s="37">
        <f t="shared" si="13"/>
        <v>11355147.540983606</v>
      </c>
      <c r="H157" s="55"/>
      <c r="I157" s="172">
        <v>1</v>
      </c>
      <c r="J157" s="173">
        <v>0</v>
      </c>
      <c r="K157" s="38">
        <f t="shared" si="14"/>
        <v>1215200</v>
      </c>
      <c r="L157" s="37">
        <f t="shared" si="15"/>
        <v>0</v>
      </c>
      <c r="M157" s="23"/>
      <c r="N157" s="38">
        <f t="shared" si="16"/>
        <v>0</v>
      </c>
      <c r="O157" s="36">
        <v>3.8</v>
      </c>
      <c r="P157" s="37">
        <f t="shared" si="17"/>
        <v>0</v>
      </c>
      <c r="Q157" s="23"/>
    </row>
    <row r="158" spans="1:17" s="7" customFormat="1" ht="16.5" customHeight="1" x14ac:dyDescent="0.25">
      <c r="A158" s="23"/>
      <c r="B158" s="245"/>
      <c r="C158" s="249"/>
      <c r="D158" s="67" t="s">
        <v>75</v>
      </c>
      <c r="E158" s="35">
        <v>86800</v>
      </c>
      <c r="F158" s="36">
        <f t="shared" si="12"/>
        <v>3.1557377049180331</v>
      </c>
      <c r="G158" s="37">
        <f t="shared" si="13"/>
        <v>821754.09836065583</v>
      </c>
      <c r="H158" s="55"/>
      <c r="I158" s="175">
        <v>1</v>
      </c>
      <c r="J158" s="173">
        <v>0</v>
      </c>
      <c r="K158" s="38">
        <f t="shared" si="14"/>
        <v>86800</v>
      </c>
      <c r="L158" s="37">
        <f t="shared" si="15"/>
        <v>0</v>
      </c>
      <c r="M158" s="23"/>
      <c r="N158" s="38">
        <f t="shared" si="16"/>
        <v>0</v>
      </c>
      <c r="O158" s="36">
        <v>3.85</v>
      </c>
      <c r="P158" s="37">
        <f t="shared" si="17"/>
        <v>0</v>
      </c>
      <c r="Q158" s="23"/>
    </row>
    <row r="159" spans="1:17" s="7" customFormat="1" ht="16.5" customHeight="1" x14ac:dyDescent="0.25">
      <c r="A159" s="23"/>
      <c r="B159" s="246"/>
      <c r="C159" s="250"/>
      <c r="D159" s="71" t="s">
        <v>76</v>
      </c>
      <c r="E159" s="72">
        <v>0</v>
      </c>
      <c r="F159" s="70">
        <f t="shared" si="12"/>
        <v>3.7295081967213113</v>
      </c>
      <c r="G159" s="73">
        <f t="shared" si="13"/>
        <v>0</v>
      </c>
      <c r="H159" s="55"/>
      <c r="I159" s="175">
        <v>1</v>
      </c>
      <c r="J159" s="174">
        <v>0</v>
      </c>
      <c r="K159" s="38">
        <f t="shared" si="14"/>
        <v>0</v>
      </c>
      <c r="L159" s="37">
        <f t="shared" si="15"/>
        <v>0</v>
      </c>
      <c r="M159" s="23"/>
      <c r="N159" s="74">
        <f t="shared" si="16"/>
        <v>0</v>
      </c>
      <c r="O159" s="70">
        <v>4.55</v>
      </c>
      <c r="P159" s="73">
        <f t="shared" si="17"/>
        <v>0</v>
      </c>
      <c r="Q159" s="23"/>
    </row>
    <row r="160" spans="1:17" s="7" customFormat="1" ht="16.5" customHeight="1" thickBot="1" x14ac:dyDescent="0.3">
      <c r="A160" s="23"/>
      <c r="B160" s="247"/>
      <c r="C160" s="250"/>
      <c r="D160" s="71" t="s">
        <v>77</v>
      </c>
      <c r="E160" s="72">
        <v>0</v>
      </c>
      <c r="F160" s="70">
        <f t="shared" si="12"/>
        <v>5.0409836065573774</v>
      </c>
      <c r="G160" s="73">
        <f t="shared" si="13"/>
        <v>0</v>
      </c>
      <c r="H160" s="55"/>
      <c r="I160" s="176">
        <v>1</v>
      </c>
      <c r="J160" s="174">
        <v>0</v>
      </c>
      <c r="K160" s="42">
        <f t="shared" si="14"/>
        <v>0</v>
      </c>
      <c r="L160" s="41">
        <f t="shared" si="15"/>
        <v>0</v>
      </c>
      <c r="M160" s="23"/>
      <c r="N160" s="42">
        <f t="shared" si="16"/>
        <v>0</v>
      </c>
      <c r="O160" s="40">
        <v>6.15</v>
      </c>
      <c r="P160" s="41">
        <f t="shared" si="17"/>
        <v>0</v>
      </c>
      <c r="Q160" s="23"/>
    </row>
    <row r="161" spans="1:17" s="7" customFormat="1" ht="16.5" customHeight="1" thickTop="1" thickBot="1" x14ac:dyDescent="0.3">
      <c r="A161" s="29"/>
      <c r="B161" s="234" t="s">
        <v>82</v>
      </c>
      <c r="C161" s="235"/>
      <c r="D161" s="235"/>
      <c r="E161" s="77">
        <f>SUM(E146:E160)</f>
        <v>4340000</v>
      </c>
      <c r="F161" s="78"/>
      <c r="G161" s="79">
        <f>SUM(G146:G160)</f>
        <v>33961389.344262294</v>
      </c>
      <c r="H161" s="29"/>
      <c r="I161" s="80"/>
      <c r="J161" s="81"/>
      <c r="K161" s="82">
        <f>SUM(K146:K160)</f>
        <v>4340000</v>
      </c>
      <c r="L161" s="79">
        <f>SUM(L146:L160)</f>
        <v>0</v>
      </c>
      <c r="M161" s="29"/>
      <c r="N161" s="83">
        <f t="shared" ref="N161:P161" si="18">SUM(N146:N160)</f>
        <v>0</v>
      </c>
      <c r="O161" s="81"/>
      <c r="P161" s="79">
        <f t="shared" si="18"/>
        <v>0</v>
      </c>
      <c r="Q161" s="29"/>
    </row>
    <row r="162" spans="1:17" s="7" customFormat="1" ht="16.5" customHeight="1" thickTop="1" x14ac:dyDescent="0.25">
      <c r="A162" s="29"/>
      <c r="B162" s="57"/>
      <c r="C162" s="57"/>
      <c r="D162" s="57"/>
      <c r="E162" s="147"/>
      <c r="F162" s="148"/>
      <c r="G162" s="148"/>
      <c r="H162" s="29"/>
      <c r="I162" s="149"/>
      <c r="J162" s="29"/>
      <c r="K162" s="150"/>
      <c r="L162" s="148"/>
      <c r="M162" s="29"/>
      <c r="N162" s="147"/>
      <c r="O162" s="29"/>
      <c r="P162" s="148"/>
      <c r="Q162" s="29"/>
    </row>
    <row r="163" spans="1:17" s="7" customFormat="1" ht="16.5" customHeight="1" x14ac:dyDescent="0.25">
      <c r="A163" s="29"/>
      <c r="B163" s="57"/>
      <c r="C163" s="57"/>
      <c r="D163" s="57"/>
      <c r="E163" s="147"/>
      <c r="F163" s="148"/>
      <c r="G163" s="148"/>
      <c r="H163" s="29"/>
      <c r="I163" s="149"/>
      <c r="J163" s="29"/>
      <c r="K163" s="150"/>
      <c r="L163" s="148"/>
      <c r="M163" s="29"/>
      <c r="N163" s="147"/>
      <c r="O163" s="29"/>
      <c r="P163" s="148"/>
      <c r="Q163" s="29"/>
    </row>
    <row r="164" spans="1:17" s="142" customFormat="1" ht="12" thickBot="1" x14ac:dyDescent="0.3">
      <c r="A164" s="100"/>
      <c r="B164" s="101"/>
      <c r="C164" s="101"/>
      <c r="D164" s="101"/>
      <c r="E164" s="102"/>
      <c r="F164" s="103"/>
      <c r="G164" s="103"/>
      <c r="H164" s="100"/>
      <c r="I164" s="104"/>
      <c r="J164" s="100"/>
      <c r="K164" s="105"/>
      <c r="L164" s="103"/>
      <c r="M164" s="100"/>
      <c r="N164" s="102"/>
      <c r="O164" s="100"/>
      <c r="P164" s="103"/>
      <c r="Q164" s="100"/>
    </row>
    <row r="165" spans="1:17" s="7" customFormat="1" ht="46.5" thickTop="1" thickBot="1" x14ac:dyDescent="0.3">
      <c r="A165" s="28"/>
      <c r="B165" s="244" t="s">
        <v>101</v>
      </c>
      <c r="C165" s="90" t="s">
        <v>83</v>
      </c>
      <c r="D165" s="43" t="s">
        <v>1</v>
      </c>
      <c r="E165" s="44" t="s">
        <v>68</v>
      </c>
      <c r="F165" s="45" t="s">
        <v>7</v>
      </c>
      <c r="G165" s="46" t="s">
        <v>8</v>
      </c>
      <c r="H165" s="55"/>
      <c r="I165" s="91" t="s">
        <v>69</v>
      </c>
      <c r="J165" s="169" t="s">
        <v>70</v>
      </c>
      <c r="K165" s="133" t="s">
        <v>71</v>
      </c>
      <c r="L165" s="46" t="s">
        <v>8</v>
      </c>
      <c r="M165" s="23"/>
      <c r="N165" s="93" t="s">
        <v>72</v>
      </c>
      <c r="O165" s="45" t="s">
        <v>9</v>
      </c>
      <c r="P165" s="46" t="s">
        <v>8</v>
      </c>
      <c r="Q165" s="28"/>
    </row>
    <row r="166" spans="1:17" s="7" customFormat="1" ht="16.5" customHeight="1" thickTop="1" x14ac:dyDescent="0.25">
      <c r="A166" s="23"/>
      <c r="B166" s="245"/>
      <c r="C166" s="248" t="s">
        <v>84</v>
      </c>
      <c r="D166" s="65" t="s">
        <v>73</v>
      </c>
      <c r="E166" s="31">
        <v>90086.504424202489</v>
      </c>
      <c r="F166" s="32">
        <f t="shared" ref="F166:F180" si="19">O166/1.22</f>
        <v>0.81967213114754101</v>
      </c>
      <c r="G166" s="33">
        <f t="shared" ref="G166:G180" si="20">E166*F166*3</f>
        <v>221524.19120705529</v>
      </c>
      <c r="H166" s="55"/>
      <c r="I166" s="170">
        <v>1</v>
      </c>
      <c r="J166" s="171">
        <v>0</v>
      </c>
      <c r="K166" s="34">
        <f t="shared" ref="K166:K180" si="21">ROUND(E166*I166,0)</f>
        <v>90087</v>
      </c>
      <c r="L166" s="33">
        <f t="shared" ref="L166:L180" si="22">(K166*J166)*3</f>
        <v>0</v>
      </c>
      <c r="M166" s="23"/>
      <c r="N166" s="34">
        <f t="shared" ref="N166:N180" si="23">ROUND(E166-K166,0)</f>
        <v>0</v>
      </c>
      <c r="O166" s="32">
        <v>1</v>
      </c>
      <c r="P166" s="33">
        <f t="shared" ref="P166:P180" si="24">(N166*O166)*3</f>
        <v>0</v>
      </c>
      <c r="Q166" s="23"/>
    </row>
    <row r="167" spans="1:17" s="7" customFormat="1" ht="16.5" customHeight="1" x14ac:dyDescent="0.25">
      <c r="A167" s="23"/>
      <c r="B167" s="245"/>
      <c r="C167" s="249"/>
      <c r="D167" s="67" t="s">
        <v>74</v>
      </c>
      <c r="E167" s="35">
        <v>96711.998353785122</v>
      </c>
      <c r="F167" s="36">
        <f t="shared" si="19"/>
        <v>2.2131147540983607</v>
      </c>
      <c r="G167" s="37">
        <f t="shared" si="20"/>
        <v>642104.25136529468</v>
      </c>
      <c r="H167" s="55"/>
      <c r="I167" s="172">
        <v>1</v>
      </c>
      <c r="J167" s="173">
        <v>0</v>
      </c>
      <c r="K167" s="68">
        <f t="shared" si="21"/>
        <v>96712</v>
      </c>
      <c r="L167" s="37">
        <f t="shared" si="22"/>
        <v>0</v>
      </c>
      <c r="M167" s="23"/>
      <c r="N167" s="38">
        <f t="shared" si="23"/>
        <v>0</v>
      </c>
      <c r="O167" s="36">
        <v>2.7</v>
      </c>
      <c r="P167" s="37">
        <f t="shared" si="24"/>
        <v>0</v>
      </c>
      <c r="Q167" s="23"/>
    </row>
    <row r="168" spans="1:17" s="7" customFormat="1" ht="16.5" customHeight="1" x14ac:dyDescent="0.25">
      <c r="A168" s="23"/>
      <c r="B168" s="245"/>
      <c r="C168" s="249"/>
      <c r="D168" s="67" t="s">
        <v>75</v>
      </c>
      <c r="E168" s="35">
        <v>6271.2451583830625</v>
      </c>
      <c r="F168" s="36">
        <f t="shared" si="19"/>
        <v>3.0327868852459017</v>
      </c>
      <c r="G168" s="37">
        <f t="shared" si="20"/>
        <v>57058.050211518028</v>
      </c>
      <c r="H168" s="55"/>
      <c r="I168" s="172">
        <v>1</v>
      </c>
      <c r="J168" s="173">
        <v>0</v>
      </c>
      <c r="K168" s="68">
        <f t="shared" si="21"/>
        <v>6271</v>
      </c>
      <c r="L168" s="37">
        <f t="shared" si="22"/>
        <v>0</v>
      </c>
      <c r="M168" s="23"/>
      <c r="N168" s="38">
        <f t="shared" si="23"/>
        <v>0</v>
      </c>
      <c r="O168" s="36">
        <v>3.7</v>
      </c>
      <c r="P168" s="37">
        <f t="shared" si="24"/>
        <v>0</v>
      </c>
      <c r="Q168" s="23"/>
    </row>
    <row r="169" spans="1:17" s="7" customFormat="1" ht="16.5" customHeight="1" x14ac:dyDescent="0.25">
      <c r="A169" s="23"/>
      <c r="B169" s="245"/>
      <c r="C169" s="250"/>
      <c r="D169" s="71" t="s">
        <v>76</v>
      </c>
      <c r="E169" s="72">
        <v>0</v>
      </c>
      <c r="F169" s="70">
        <f t="shared" si="19"/>
        <v>4.2622950819672134</v>
      </c>
      <c r="G169" s="73">
        <f t="shared" si="20"/>
        <v>0</v>
      </c>
      <c r="H169" s="55"/>
      <c r="I169" s="175">
        <v>1</v>
      </c>
      <c r="J169" s="174">
        <v>0</v>
      </c>
      <c r="K169" s="69">
        <f t="shared" si="21"/>
        <v>0</v>
      </c>
      <c r="L169" s="73">
        <f t="shared" si="22"/>
        <v>0</v>
      </c>
      <c r="M169" s="23"/>
      <c r="N169" s="74">
        <f t="shared" si="23"/>
        <v>0</v>
      </c>
      <c r="O169" s="70">
        <v>5.2</v>
      </c>
      <c r="P169" s="73">
        <f t="shared" si="24"/>
        <v>0</v>
      </c>
      <c r="Q169" s="23"/>
    </row>
    <row r="170" spans="1:17" s="7" customFormat="1" ht="16.5" customHeight="1" thickBot="1" x14ac:dyDescent="0.3">
      <c r="A170" s="23"/>
      <c r="B170" s="245"/>
      <c r="C170" s="251"/>
      <c r="D170" s="75" t="s">
        <v>103</v>
      </c>
      <c r="E170" s="39">
        <v>0</v>
      </c>
      <c r="F170" s="40">
        <f t="shared" si="19"/>
        <v>6.557377049180328</v>
      </c>
      <c r="G170" s="41">
        <f t="shared" si="20"/>
        <v>0</v>
      </c>
      <c r="H170" s="55"/>
      <c r="I170" s="176">
        <v>1</v>
      </c>
      <c r="J170" s="177">
        <v>0</v>
      </c>
      <c r="K170" s="76">
        <f t="shared" si="21"/>
        <v>0</v>
      </c>
      <c r="L170" s="41">
        <f t="shared" si="22"/>
        <v>0</v>
      </c>
      <c r="M170" s="23"/>
      <c r="N170" s="42">
        <f t="shared" si="23"/>
        <v>0</v>
      </c>
      <c r="O170" s="40">
        <v>8</v>
      </c>
      <c r="P170" s="41">
        <f t="shared" si="24"/>
        <v>0</v>
      </c>
      <c r="Q170" s="23"/>
    </row>
    <row r="171" spans="1:17" s="7" customFormat="1" ht="16.5" customHeight="1" thickTop="1" x14ac:dyDescent="0.25">
      <c r="A171" s="23"/>
      <c r="B171" s="245"/>
      <c r="C171" s="248" t="s">
        <v>85</v>
      </c>
      <c r="D171" s="65" t="s">
        <v>73</v>
      </c>
      <c r="E171" s="31">
        <v>104878.4744380859</v>
      </c>
      <c r="F171" s="32">
        <f t="shared" si="19"/>
        <v>1.8032786885245904</v>
      </c>
      <c r="G171" s="33">
        <f t="shared" si="20"/>
        <v>567375.35351751396</v>
      </c>
      <c r="H171" s="55"/>
      <c r="I171" s="170">
        <v>1</v>
      </c>
      <c r="J171" s="171">
        <v>0</v>
      </c>
      <c r="K171" s="66">
        <f t="shared" si="21"/>
        <v>104878</v>
      </c>
      <c r="L171" s="33">
        <f t="shared" si="22"/>
        <v>0</v>
      </c>
      <c r="M171" s="23"/>
      <c r="N171" s="34">
        <f t="shared" si="23"/>
        <v>0</v>
      </c>
      <c r="O171" s="32">
        <v>2.2000000000000002</v>
      </c>
      <c r="P171" s="33">
        <f t="shared" si="24"/>
        <v>0</v>
      </c>
      <c r="Q171" s="23"/>
    </row>
    <row r="172" spans="1:17" s="7" customFormat="1" ht="16.5" customHeight="1" x14ac:dyDescent="0.25">
      <c r="A172" s="23"/>
      <c r="B172" s="245"/>
      <c r="C172" s="249"/>
      <c r="D172" s="67" t="s">
        <v>74</v>
      </c>
      <c r="E172" s="35">
        <v>69617.176897770565</v>
      </c>
      <c r="F172" s="36">
        <f t="shared" si="19"/>
        <v>3.0327868852459017</v>
      </c>
      <c r="G172" s="37">
        <f t="shared" si="20"/>
        <v>633402.18325020769</v>
      </c>
      <c r="H172" s="55"/>
      <c r="I172" s="172">
        <v>1</v>
      </c>
      <c r="J172" s="173">
        <v>0</v>
      </c>
      <c r="K172" s="68">
        <f t="shared" si="21"/>
        <v>69617</v>
      </c>
      <c r="L172" s="37">
        <f t="shared" si="22"/>
        <v>0</v>
      </c>
      <c r="M172" s="23"/>
      <c r="N172" s="38">
        <f t="shared" si="23"/>
        <v>0</v>
      </c>
      <c r="O172" s="36">
        <v>3.7</v>
      </c>
      <c r="P172" s="37">
        <f t="shared" si="24"/>
        <v>0</v>
      </c>
      <c r="Q172" s="23"/>
    </row>
    <row r="173" spans="1:17" s="7" customFormat="1" ht="16.5" customHeight="1" x14ac:dyDescent="0.25">
      <c r="A173" s="23"/>
      <c r="B173" s="245"/>
      <c r="C173" s="249"/>
      <c r="D173" s="67" t="s">
        <v>75</v>
      </c>
      <c r="E173" s="35">
        <v>21.880071162326686</v>
      </c>
      <c r="F173" s="36">
        <f t="shared" si="19"/>
        <v>3.7704918032786883</v>
      </c>
      <c r="G173" s="37">
        <f t="shared" si="20"/>
        <v>247.4958869181215</v>
      </c>
      <c r="H173" s="55"/>
      <c r="I173" s="175">
        <v>1</v>
      </c>
      <c r="J173" s="173">
        <v>0</v>
      </c>
      <c r="K173" s="68">
        <f t="shared" si="21"/>
        <v>22</v>
      </c>
      <c r="L173" s="37">
        <f t="shared" si="22"/>
        <v>0</v>
      </c>
      <c r="M173" s="23"/>
      <c r="N173" s="38">
        <f t="shared" si="23"/>
        <v>0</v>
      </c>
      <c r="O173" s="36">
        <v>4.5999999999999996</v>
      </c>
      <c r="P173" s="37">
        <f t="shared" si="24"/>
        <v>0</v>
      </c>
      <c r="Q173" s="23"/>
    </row>
    <row r="174" spans="1:17" s="7" customFormat="1" ht="16.5" customHeight="1" x14ac:dyDescent="0.25">
      <c r="A174" s="23"/>
      <c r="B174" s="245"/>
      <c r="C174" s="250"/>
      <c r="D174" s="71" t="s">
        <v>76</v>
      </c>
      <c r="E174" s="72">
        <v>0</v>
      </c>
      <c r="F174" s="70">
        <f t="shared" si="19"/>
        <v>6.639344262295082</v>
      </c>
      <c r="G174" s="73">
        <f t="shared" si="20"/>
        <v>0</v>
      </c>
      <c r="H174" s="55"/>
      <c r="I174" s="175">
        <v>1</v>
      </c>
      <c r="J174" s="174">
        <v>0</v>
      </c>
      <c r="K174" s="69">
        <f t="shared" si="21"/>
        <v>0</v>
      </c>
      <c r="L174" s="73">
        <f t="shared" si="22"/>
        <v>0</v>
      </c>
      <c r="M174" s="23"/>
      <c r="N174" s="74">
        <f t="shared" si="23"/>
        <v>0</v>
      </c>
      <c r="O174" s="70">
        <v>8.1</v>
      </c>
      <c r="P174" s="73">
        <f t="shared" si="24"/>
        <v>0</v>
      </c>
      <c r="Q174" s="23"/>
    </row>
    <row r="175" spans="1:17" s="7" customFormat="1" ht="16.5" customHeight="1" thickBot="1" x14ac:dyDescent="0.3">
      <c r="A175" s="23"/>
      <c r="B175" s="245"/>
      <c r="C175" s="251"/>
      <c r="D175" s="75" t="s">
        <v>103</v>
      </c>
      <c r="E175" s="39">
        <v>0</v>
      </c>
      <c r="F175" s="40">
        <f t="shared" si="19"/>
        <v>10.655737704918034</v>
      </c>
      <c r="G175" s="41">
        <f t="shared" si="20"/>
        <v>0</v>
      </c>
      <c r="H175" s="55"/>
      <c r="I175" s="176">
        <v>1</v>
      </c>
      <c r="J175" s="177">
        <v>0</v>
      </c>
      <c r="K175" s="76">
        <f t="shared" si="21"/>
        <v>0</v>
      </c>
      <c r="L175" s="41">
        <f t="shared" si="22"/>
        <v>0</v>
      </c>
      <c r="M175" s="23"/>
      <c r="N175" s="42">
        <f t="shared" si="23"/>
        <v>0</v>
      </c>
      <c r="O175" s="40">
        <v>13</v>
      </c>
      <c r="P175" s="41">
        <f t="shared" si="24"/>
        <v>0</v>
      </c>
      <c r="Q175" s="23"/>
    </row>
    <row r="176" spans="1:17" s="7" customFormat="1" ht="16.5" customHeight="1" thickTop="1" x14ac:dyDescent="0.25">
      <c r="A176" s="23"/>
      <c r="B176" s="245"/>
      <c r="C176" s="248" t="s">
        <v>86</v>
      </c>
      <c r="D176" s="65" t="s">
        <v>73</v>
      </c>
      <c r="E176" s="31">
        <v>19600.376128842363</v>
      </c>
      <c r="F176" s="32">
        <f t="shared" si="19"/>
        <v>2.377049180327869</v>
      </c>
      <c r="G176" s="33">
        <f t="shared" si="20"/>
        <v>139773.17403354801</v>
      </c>
      <c r="H176" s="55"/>
      <c r="I176" s="170">
        <v>1</v>
      </c>
      <c r="J176" s="171">
        <v>0</v>
      </c>
      <c r="K176" s="66">
        <f t="shared" si="21"/>
        <v>19600</v>
      </c>
      <c r="L176" s="33">
        <f t="shared" si="22"/>
        <v>0</v>
      </c>
      <c r="M176" s="23"/>
      <c r="N176" s="34">
        <f t="shared" si="23"/>
        <v>0</v>
      </c>
      <c r="O176" s="32">
        <v>2.9</v>
      </c>
      <c r="P176" s="33">
        <f t="shared" si="24"/>
        <v>0</v>
      </c>
      <c r="Q176" s="23"/>
    </row>
    <row r="177" spans="1:17" s="7" customFormat="1" ht="16.5" customHeight="1" x14ac:dyDescent="0.25">
      <c r="A177" s="23"/>
      <c r="B177" s="245"/>
      <c r="C177" s="249"/>
      <c r="D177" s="67" t="s">
        <v>74</v>
      </c>
      <c r="E177" s="35">
        <v>12810.260711466981</v>
      </c>
      <c r="F177" s="36">
        <f t="shared" si="19"/>
        <v>3.7704918032786883</v>
      </c>
      <c r="G177" s="37">
        <f t="shared" si="20"/>
        <v>144902.94903134782</v>
      </c>
      <c r="H177" s="55"/>
      <c r="I177" s="172">
        <v>1</v>
      </c>
      <c r="J177" s="173">
        <v>0</v>
      </c>
      <c r="K177" s="68">
        <f t="shared" si="21"/>
        <v>12810</v>
      </c>
      <c r="L177" s="37">
        <f t="shared" si="22"/>
        <v>0</v>
      </c>
      <c r="M177" s="23"/>
      <c r="N177" s="38">
        <f t="shared" si="23"/>
        <v>0</v>
      </c>
      <c r="O177" s="36">
        <v>4.5999999999999996</v>
      </c>
      <c r="P177" s="37">
        <f t="shared" si="24"/>
        <v>0</v>
      </c>
      <c r="Q177" s="23"/>
    </row>
    <row r="178" spans="1:17" s="7" customFormat="1" ht="16.5" customHeight="1" x14ac:dyDescent="0.25">
      <c r="A178" s="23"/>
      <c r="B178" s="245"/>
      <c r="C178" s="249"/>
      <c r="D178" s="67" t="s">
        <v>75</v>
      </c>
      <c r="E178" s="35">
        <v>2.0838163011739699</v>
      </c>
      <c r="F178" s="36">
        <f t="shared" si="19"/>
        <v>5.3278688524590168</v>
      </c>
      <c r="G178" s="37">
        <f t="shared" si="20"/>
        <v>33.306899895813459</v>
      </c>
      <c r="H178" s="55"/>
      <c r="I178" s="175">
        <v>1</v>
      </c>
      <c r="J178" s="173">
        <v>0</v>
      </c>
      <c r="K178" s="68">
        <f t="shared" si="21"/>
        <v>2</v>
      </c>
      <c r="L178" s="37">
        <f t="shared" si="22"/>
        <v>0</v>
      </c>
      <c r="M178" s="23"/>
      <c r="N178" s="38">
        <f t="shared" si="23"/>
        <v>0</v>
      </c>
      <c r="O178" s="36">
        <v>6.5</v>
      </c>
      <c r="P178" s="37">
        <f t="shared" si="24"/>
        <v>0</v>
      </c>
      <c r="Q178" s="23"/>
    </row>
    <row r="179" spans="1:17" s="7" customFormat="1" ht="16.5" customHeight="1" x14ac:dyDescent="0.25">
      <c r="A179" s="23"/>
      <c r="B179" s="246"/>
      <c r="C179" s="250"/>
      <c r="D179" s="71" t="s">
        <v>76</v>
      </c>
      <c r="E179" s="72">
        <v>0</v>
      </c>
      <c r="F179" s="70">
        <f t="shared" si="19"/>
        <v>8.278688524590164</v>
      </c>
      <c r="G179" s="73">
        <f t="shared" si="20"/>
        <v>0</v>
      </c>
      <c r="H179" s="55"/>
      <c r="I179" s="175">
        <v>1</v>
      </c>
      <c r="J179" s="174">
        <v>0</v>
      </c>
      <c r="K179" s="69">
        <f t="shared" si="21"/>
        <v>0</v>
      </c>
      <c r="L179" s="73">
        <f t="shared" si="22"/>
        <v>0</v>
      </c>
      <c r="M179" s="23"/>
      <c r="N179" s="74">
        <f t="shared" si="23"/>
        <v>0</v>
      </c>
      <c r="O179" s="70">
        <v>10.1</v>
      </c>
      <c r="P179" s="73">
        <f t="shared" si="24"/>
        <v>0</v>
      </c>
      <c r="Q179" s="23"/>
    </row>
    <row r="180" spans="1:17" s="7" customFormat="1" ht="16.5" customHeight="1" thickBot="1" x14ac:dyDescent="0.3">
      <c r="A180" s="23"/>
      <c r="B180" s="247"/>
      <c r="C180" s="250"/>
      <c r="D180" s="71" t="s">
        <v>103</v>
      </c>
      <c r="E180" s="72">
        <v>0</v>
      </c>
      <c r="F180" s="70">
        <f t="shared" si="19"/>
        <v>14.754098360655737</v>
      </c>
      <c r="G180" s="73">
        <f t="shared" si="20"/>
        <v>0</v>
      </c>
      <c r="H180" s="55"/>
      <c r="I180" s="176">
        <v>1</v>
      </c>
      <c r="J180" s="174">
        <v>0</v>
      </c>
      <c r="K180" s="69">
        <f t="shared" si="21"/>
        <v>0</v>
      </c>
      <c r="L180" s="73">
        <f t="shared" si="22"/>
        <v>0</v>
      </c>
      <c r="M180" s="23"/>
      <c r="N180" s="42">
        <f t="shared" si="23"/>
        <v>0</v>
      </c>
      <c r="O180" s="40">
        <v>18</v>
      </c>
      <c r="P180" s="41">
        <f t="shared" si="24"/>
        <v>0</v>
      </c>
      <c r="Q180" s="23"/>
    </row>
    <row r="181" spans="1:17" s="7" customFormat="1" ht="16.5" customHeight="1" thickTop="1" thickBot="1" x14ac:dyDescent="0.3">
      <c r="A181" s="29"/>
      <c r="B181" s="234" t="s">
        <v>87</v>
      </c>
      <c r="C181" s="235"/>
      <c r="D181" s="235"/>
      <c r="E181" s="77">
        <f>SUM(E166:E180)</f>
        <v>400000</v>
      </c>
      <c r="F181" s="78"/>
      <c r="G181" s="79">
        <f>SUM(G166:G180)</f>
        <v>2406420.9554033</v>
      </c>
      <c r="H181" s="29"/>
      <c r="I181" s="80"/>
      <c r="J181" s="81"/>
      <c r="K181" s="82">
        <f>SUM(K166:K180)</f>
        <v>399999</v>
      </c>
      <c r="L181" s="79">
        <f>SUM(L166:L180)</f>
        <v>0</v>
      </c>
      <c r="M181" s="29"/>
      <c r="N181" s="83">
        <f t="shared" ref="N181" si="25">SUM(N166:N180)</f>
        <v>0</v>
      </c>
      <c r="O181" s="81"/>
      <c r="P181" s="79">
        <f t="shared" ref="P181" si="26">SUM(P166:P180)</f>
        <v>0</v>
      </c>
      <c r="Q181" s="29"/>
    </row>
    <row r="182" spans="1:17" s="7" customFormat="1" ht="16.5" customHeight="1" thickTop="1" thickBot="1" x14ac:dyDescent="0.3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7" customFormat="1" ht="46.5" thickTop="1" thickBot="1" x14ac:dyDescent="0.3">
      <c r="A183" s="28"/>
      <c r="B183" s="244" t="s">
        <v>102</v>
      </c>
      <c r="C183" s="90" t="s">
        <v>83</v>
      </c>
      <c r="D183" s="43" t="s">
        <v>1</v>
      </c>
      <c r="E183" s="44" t="s">
        <v>68</v>
      </c>
      <c r="F183" s="45" t="s">
        <v>7</v>
      </c>
      <c r="G183" s="46" t="s">
        <v>8</v>
      </c>
      <c r="H183" s="55"/>
      <c r="I183" s="91" t="s">
        <v>69</v>
      </c>
      <c r="J183" s="169" t="s">
        <v>70</v>
      </c>
      <c r="K183" s="180" t="s">
        <v>71</v>
      </c>
      <c r="L183" s="46" t="s">
        <v>8</v>
      </c>
      <c r="M183" s="23"/>
      <c r="N183" s="93" t="s">
        <v>72</v>
      </c>
      <c r="O183" s="45" t="s">
        <v>9</v>
      </c>
      <c r="P183" s="46" t="s">
        <v>8</v>
      </c>
      <c r="Q183" s="28"/>
    </row>
    <row r="184" spans="1:17" s="7" customFormat="1" ht="16.5" customHeight="1" thickTop="1" x14ac:dyDescent="0.25">
      <c r="A184" s="23"/>
      <c r="B184" s="245"/>
      <c r="C184" s="248" t="s">
        <v>84</v>
      </c>
      <c r="D184" s="65" t="s">
        <v>73</v>
      </c>
      <c r="E184" s="31">
        <v>0</v>
      </c>
      <c r="F184" s="32">
        <f t="shared" ref="F184:F198" si="27">O184/1.22</f>
        <v>4.8770491803278695</v>
      </c>
      <c r="G184" s="33">
        <f t="shared" ref="G184:G198" si="28">E184*F184*3</f>
        <v>0</v>
      </c>
      <c r="H184" s="55"/>
      <c r="I184" s="170">
        <v>1</v>
      </c>
      <c r="J184" s="171">
        <v>0</v>
      </c>
      <c r="K184" s="34">
        <f t="shared" ref="K184:K198" si="29">ROUND(E184*I184,0)</f>
        <v>0</v>
      </c>
      <c r="L184" s="33">
        <f t="shared" ref="L184:L198" si="30">(K184*J184)*3</f>
        <v>0</v>
      </c>
      <c r="M184" s="23"/>
      <c r="N184" s="34">
        <f t="shared" ref="N184:N198" si="31">ROUND(E184-K184,0)</f>
        <v>0</v>
      </c>
      <c r="O184" s="32">
        <v>5.95</v>
      </c>
      <c r="P184" s="33">
        <f t="shared" ref="P184:P198" si="32">(N184*O184)*3</f>
        <v>0</v>
      </c>
      <c r="Q184" s="23"/>
    </row>
    <row r="185" spans="1:17" s="7" customFormat="1" ht="16.5" customHeight="1" x14ac:dyDescent="0.25">
      <c r="A185" s="23"/>
      <c r="B185" s="245"/>
      <c r="C185" s="249"/>
      <c r="D185" s="67" t="s">
        <v>74</v>
      </c>
      <c r="E185" s="35">
        <v>0</v>
      </c>
      <c r="F185" s="36">
        <f t="shared" si="27"/>
        <v>6.4754098360655741</v>
      </c>
      <c r="G185" s="37">
        <f t="shared" si="28"/>
        <v>0</v>
      </c>
      <c r="H185" s="55"/>
      <c r="I185" s="175">
        <v>1</v>
      </c>
      <c r="J185" s="173">
        <v>0</v>
      </c>
      <c r="K185" s="68">
        <f t="shared" si="29"/>
        <v>0</v>
      </c>
      <c r="L185" s="37">
        <f t="shared" si="30"/>
        <v>0</v>
      </c>
      <c r="M185" s="23"/>
      <c r="N185" s="38">
        <f t="shared" si="31"/>
        <v>0</v>
      </c>
      <c r="O185" s="36">
        <v>7.9</v>
      </c>
      <c r="P185" s="37">
        <f t="shared" si="32"/>
        <v>0</v>
      </c>
      <c r="Q185" s="23"/>
    </row>
    <row r="186" spans="1:17" s="7" customFormat="1" ht="16.5" customHeight="1" x14ac:dyDescent="0.25">
      <c r="A186" s="23"/>
      <c r="B186" s="245"/>
      <c r="C186" s="249"/>
      <c r="D186" s="67" t="s">
        <v>75</v>
      </c>
      <c r="E186" s="35">
        <v>0</v>
      </c>
      <c r="F186" s="36">
        <f t="shared" si="27"/>
        <v>7.2131147540983616</v>
      </c>
      <c r="G186" s="37">
        <f t="shared" si="28"/>
        <v>0</v>
      </c>
      <c r="H186" s="55"/>
      <c r="I186" s="172">
        <v>1</v>
      </c>
      <c r="J186" s="173">
        <v>0</v>
      </c>
      <c r="K186" s="68">
        <f t="shared" si="29"/>
        <v>0</v>
      </c>
      <c r="L186" s="37">
        <f t="shared" si="30"/>
        <v>0</v>
      </c>
      <c r="M186" s="23"/>
      <c r="N186" s="38">
        <f t="shared" si="31"/>
        <v>0</v>
      </c>
      <c r="O186" s="36">
        <v>8.8000000000000007</v>
      </c>
      <c r="P186" s="37">
        <f t="shared" si="32"/>
        <v>0</v>
      </c>
      <c r="Q186" s="23"/>
    </row>
    <row r="187" spans="1:17" s="7" customFormat="1" ht="16.5" customHeight="1" x14ac:dyDescent="0.25">
      <c r="A187" s="23"/>
      <c r="B187" s="245"/>
      <c r="C187" s="250"/>
      <c r="D187" s="71" t="s">
        <v>76</v>
      </c>
      <c r="E187" s="72">
        <v>0</v>
      </c>
      <c r="F187" s="70">
        <f t="shared" si="27"/>
        <v>8.6885245901639347</v>
      </c>
      <c r="G187" s="73">
        <f t="shared" si="28"/>
        <v>0</v>
      </c>
      <c r="H187" s="55"/>
      <c r="I187" s="175">
        <v>1</v>
      </c>
      <c r="J187" s="174">
        <v>0</v>
      </c>
      <c r="K187" s="69">
        <f t="shared" si="29"/>
        <v>0</v>
      </c>
      <c r="L187" s="73">
        <f t="shared" si="30"/>
        <v>0</v>
      </c>
      <c r="M187" s="23"/>
      <c r="N187" s="74">
        <f t="shared" si="31"/>
        <v>0</v>
      </c>
      <c r="O187" s="70">
        <v>10.6</v>
      </c>
      <c r="P187" s="73">
        <f t="shared" si="32"/>
        <v>0</v>
      </c>
      <c r="Q187" s="23"/>
    </row>
    <row r="188" spans="1:17" s="7" customFormat="1" ht="16.5" customHeight="1" thickBot="1" x14ac:dyDescent="0.3">
      <c r="A188" s="23"/>
      <c r="B188" s="245"/>
      <c r="C188" s="251"/>
      <c r="D188" s="75" t="s">
        <v>103</v>
      </c>
      <c r="E188" s="39">
        <v>0</v>
      </c>
      <c r="F188" s="40">
        <f t="shared" si="27"/>
        <v>13.237704918032787</v>
      </c>
      <c r="G188" s="41">
        <f t="shared" si="28"/>
        <v>0</v>
      </c>
      <c r="H188" s="55"/>
      <c r="I188" s="176">
        <v>1</v>
      </c>
      <c r="J188" s="177">
        <v>0</v>
      </c>
      <c r="K188" s="76">
        <f t="shared" si="29"/>
        <v>0</v>
      </c>
      <c r="L188" s="41">
        <f t="shared" si="30"/>
        <v>0</v>
      </c>
      <c r="M188" s="23"/>
      <c r="N188" s="42">
        <f t="shared" si="31"/>
        <v>0</v>
      </c>
      <c r="O188" s="40">
        <v>16.149999999999999</v>
      </c>
      <c r="P188" s="41">
        <f t="shared" si="32"/>
        <v>0</v>
      </c>
      <c r="Q188" s="23"/>
    </row>
    <row r="189" spans="1:17" s="7" customFormat="1" ht="16.5" customHeight="1" thickTop="1" x14ac:dyDescent="0.25">
      <c r="A189" s="23"/>
      <c r="B189" s="245"/>
      <c r="C189" s="248" t="s">
        <v>85</v>
      </c>
      <c r="D189" s="65" t="s">
        <v>73</v>
      </c>
      <c r="E189" s="31">
        <v>0</v>
      </c>
      <c r="F189" s="32">
        <f t="shared" si="27"/>
        <v>5.7377049180327866</v>
      </c>
      <c r="G189" s="33">
        <f t="shared" si="28"/>
        <v>0</v>
      </c>
      <c r="H189" s="55"/>
      <c r="I189" s="170">
        <v>1</v>
      </c>
      <c r="J189" s="171">
        <v>0</v>
      </c>
      <c r="K189" s="66">
        <f t="shared" si="29"/>
        <v>0</v>
      </c>
      <c r="L189" s="33">
        <f t="shared" si="30"/>
        <v>0</v>
      </c>
      <c r="M189" s="23"/>
      <c r="N189" s="34">
        <f t="shared" si="31"/>
        <v>0</v>
      </c>
      <c r="O189" s="32">
        <v>7</v>
      </c>
      <c r="P189" s="33">
        <f t="shared" si="32"/>
        <v>0</v>
      </c>
      <c r="Q189" s="23"/>
    </row>
    <row r="190" spans="1:17" s="7" customFormat="1" ht="16.5" customHeight="1" x14ac:dyDescent="0.25">
      <c r="A190" s="23"/>
      <c r="B190" s="245"/>
      <c r="C190" s="249"/>
      <c r="D190" s="67" t="s">
        <v>74</v>
      </c>
      <c r="E190" s="35">
        <v>0</v>
      </c>
      <c r="F190" s="36">
        <f t="shared" si="27"/>
        <v>7.4180327868852469</v>
      </c>
      <c r="G190" s="37">
        <f t="shared" si="28"/>
        <v>0</v>
      </c>
      <c r="H190" s="55"/>
      <c r="I190" s="172">
        <v>1</v>
      </c>
      <c r="J190" s="173">
        <v>0</v>
      </c>
      <c r="K190" s="68">
        <f t="shared" si="29"/>
        <v>0</v>
      </c>
      <c r="L190" s="37">
        <f t="shared" si="30"/>
        <v>0</v>
      </c>
      <c r="M190" s="23"/>
      <c r="N190" s="38">
        <f t="shared" si="31"/>
        <v>0</v>
      </c>
      <c r="O190" s="36">
        <v>9.0500000000000007</v>
      </c>
      <c r="P190" s="37">
        <f t="shared" si="32"/>
        <v>0</v>
      </c>
      <c r="Q190" s="23"/>
    </row>
    <row r="191" spans="1:17" s="7" customFormat="1" ht="16.5" customHeight="1" x14ac:dyDescent="0.25">
      <c r="A191" s="23"/>
      <c r="B191" s="245"/>
      <c r="C191" s="249"/>
      <c r="D191" s="67" t="s">
        <v>75</v>
      </c>
      <c r="E191" s="35">
        <v>0</v>
      </c>
      <c r="F191" s="36">
        <f t="shared" si="27"/>
        <v>8.2377049180327884</v>
      </c>
      <c r="G191" s="37">
        <f t="shared" si="28"/>
        <v>0</v>
      </c>
      <c r="H191" s="55"/>
      <c r="I191" s="175">
        <v>1</v>
      </c>
      <c r="J191" s="173">
        <v>0</v>
      </c>
      <c r="K191" s="68">
        <f t="shared" si="29"/>
        <v>0</v>
      </c>
      <c r="L191" s="37">
        <f t="shared" si="30"/>
        <v>0</v>
      </c>
      <c r="M191" s="23"/>
      <c r="N191" s="38">
        <f t="shared" si="31"/>
        <v>0</v>
      </c>
      <c r="O191" s="36">
        <v>10.050000000000001</v>
      </c>
      <c r="P191" s="37">
        <f t="shared" si="32"/>
        <v>0</v>
      </c>
      <c r="Q191" s="23"/>
    </row>
    <row r="192" spans="1:17" s="7" customFormat="1" ht="16.5" customHeight="1" x14ac:dyDescent="0.25">
      <c r="A192" s="23"/>
      <c r="B192" s="245"/>
      <c r="C192" s="250"/>
      <c r="D192" s="71" t="s">
        <v>76</v>
      </c>
      <c r="E192" s="72">
        <v>0</v>
      </c>
      <c r="F192" s="70">
        <f t="shared" si="27"/>
        <v>11.27049180327869</v>
      </c>
      <c r="G192" s="73">
        <f t="shared" si="28"/>
        <v>0</v>
      </c>
      <c r="H192" s="55"/>
      <c r="I192" s="175">
        <v>1</v>
      </c>
      <c r="J192" s="174">
        <v>0</v>
      </c>
      <c r="K192" s="69">
        <f t="shared" si="29"/>
        <v>0</v>
      </c>
      <c r="L192" s="73">
        <f t="shared" si="30"/>
        <v>0</v>
      </c>
      <c r="M192" s="23"/>
      <c r="N192" s="74">
        <f t="shared" si="31"/>
        <v>0</v>
      </c>
      <c r="O192" s="70">
        <v>13.75</v>
      </c>
      <c r="P192" s="73">
        <f t="shared" si="32"/>
        <v>0</v>
      </c>
      <c r="Q192" s="23"/>
    </row>
    <row r="193" spans="1:17" s="7" customFormat="1" ht="16.5" customHeight="1" thickBot="1" x14ac:dyDescent="0.3">
      <c r="A193" s="23"/>
      <c r="B193" s="245"/>
      <c r="C193" s="251"/>
      <c r="D193" s="75" t="s">
        <v>103</v>
      </c>
      <c r="E193" s="39">
        <v>0</v>
      </c>
      <c r="F193" s="40">
        <f t="shared" si="27"/>
        <v>18.401639344262296</v>
      </c>
      <c r="G193" s="41">
        <f t="shared" si="28"/>
        <v>0</v>
      </c>
      <c r="H193" s="55"/>
      <c r="I193" s="176">
        <v>1</v>
      </c>
      <c r="J193" s="177">
        <v>0</v>
      </c>
      <c r="K193" s="76">
        <f t="shared" si="29"/>
        <v>0</v>
      </c>
      <c r="L193" s="41">
        <f t="shared" si="30"/>
        <v>0</v>
      </c>
      <c r="M193" s="23"/>
      <c r="N193" s="42">
        <f t="shared" si="31"/>
        <v>0</v>
      </c>
      <c r="O193" s="40">
        <v>22.45</v>
      </c>
      <c r="P193" s="41">
        <f t="shared" si="32"/>
        <v>0</v>
      </c>
      <c r="Q193" s="23"/>
    </row>
    <row r="194" spans="1:17" s="7" customFormat="1" ht="16.5" customHeight="1" thickTop="1" x14ac:dyDescent="0.25">
      <c r="A194" s="23"/>
      <c r="B194" s="245"/>
      <c r="C194" s="248" t="s">
        <v>86</v>
      </c>
      <c r="D194" s="65" t="s">
        <v>73</v>
      </c>
      <c r="E194" s="31">
        <v>0</v>
      </c>
      <c r="F194" s="32">
        <f t="shared" si="27"/>
        <v>6.1885245901639347</v>
      </c>
      <c r="G194" s="33">
        <f t="shared" si="28"/>
        <v>0</v>
      </c>
      <c r="H194" s="55"/>
      <c r="I194" s="170">
        <v>1</v>
      </c>
      <c r="J194" s="171">
        <v>0</v>
      </c>
      <c r="K194" s="66">
        <f t="shared" si="29"/>
        <v>0</v>
      </c>
      <c r="L194" s="33">
        <f t="shared" si="30"/>
        <v>0</v>
      </c>
      <c r="M194" s="23"/>
      <c r="N194" s="34">
        <f t="shared" si="31"/>
        <v>0</v>
      </c>
      <c r="O194" s="32">
        <v>7.55</v>
      </c>
      <c r="P194" s="33">
        <f t="shared" si="32"/>
        <v>0</v>
      </c>
      <c r="Q194" s="23"/>
    </row>
    <row r="195" spans="1:17" s="7" customFormat="1" ht="16.5" customHeight="1" x14ac:dyDescent="0.25">
      <c r="A195" s="23"/>
      <c r="B195" s="245"/>
      <c r="C195" s="249"/>
      <c r="D195" s="67" t="s">
        <v>74</v>
      </c>
      <c r="E195" s="35">
        <v>0</v>
      </c>
      <c r="F195" s="36">
        <f t="shared" si="27"/>
        <v>8.1557377049180317</v>
      </c>
      <c r="G195" s="37">
        <f t="shared" si="28"/>
        <v>0</v>
      </c>
      <c r="H195" s="55"/>
      <c r="I195" s="172">
        <v>1</v>
      </c>
      <c r="J195" s="173">
        <v>0</v>
      </c>
      <c r="K195" s="68">
        <f t="shared" si="29"/>
        <v>0</v>
      </c>
      <c r="L195" s="37">
        <f t="shared" si="30"/>
        <v>0</v>
      </c>
      <c r="M195" s="23"/>
      <c r="N195" s="38">
        <f t="shared" si="31"/>
        <v>0</v>
      </c>
      <c r="O195" s="36">
        <v>9.9499999999999993</v>
      </c>
      <c r="P195" s="37">
        <f t="shared" si="32"/>
        <v>0</v>
      </c>
      <c r="Q195" s="23"/>
    </row>
    <row r="196" spans="1:17" s="7" customFormat="1" ht="16.5" customHeight="1" x14ac:dyDescent="0.25">
      <c r="A196" s="23"/>
      <c r="B196" s="245"/>
      <c r="C196" s="249"/>
      <c r="D196" s="67" t="s">
        <v>75</v>
      </c>
      <c r="E196" s="35">
        <v>0</v>
      </c>
      <c r="F196" s="36">
        <f t="shared" si="27"/>
        <v>9.2622950819672134</v>
      </c>
      <c r="G196" s="37">
        <f t="shared" si="28"/>
        <v>0</v>
      </c>
      <c r="H196" s="55"/>
      <c r="I196" s="175">
        <v>1</v>
      </c>
      <c r="J196" s="173">
        <v>0</v>
      </c>
      <c r="K196" s="68">
        <f t="shared" si="29"/>
        <v>0</v>
      </c>
      <c r="L196" s="37">
        <f t="shared" si="30"/>
        <v>0</v>
      </c>
      <c r="M196" s="23"/>
      <c r="N196" s="38">
        <f t="shared" si="31"/>
        <v>0</v>
      </c>
      <c r="O196" s="36">
        <v>11.3</v>
      </c>
      <c r="P196" s="37">
        <f t="shared" si="32"/>
        <v>0</v>
      </c>
      <c r="Q196" s="23"/>
    </row>
    <row r="197" spans="1:17" s="7" customFormat="1" ht="16.5" customHeight="1" x14ac:dyDescent="0.25">
      <c r="A197" s="23"/>
      <c r="B197" s="246"/>
      <c r="C197" s="250"/>
      <c r="D197" s="71" t="s">
        <v>76</v>
      </c>
      <c r="E197" s="72">
        <v>0</v>
      </c>
      <c r="F197" s="70">
        <f t="shared" si="27"/>
        <v>12.295081967213115</v>
      </c>
      <c r="G197" s="73">
        <f t="shared" si="28"/>
        <v>0</v>
      </c>
      <c r="H197" s="55"/>
      <c r="I197" s="175">
        <v>1</v>
      </c>
      <c r="J197" s="174">
        <v>0</v>
      </c>
      <c r="K197" s="69">
        <f t="shared" si="29"/>
        <v>0</v>
      </c>
      <c r="L197" s="73">
        <f t="shared" si="30"/>
        <v>0</v>
      </c>
      <c r="M197" s="23"/>
      <c r="N197" s="74">
        <f t="shared" si="31"/>
        <v>0</v>
      </c>
      <c r="O197" s="70">
        <v>15</v>
      </c>
      <c r="P197" s="73">
        <f t="shared" si="32"/>
        <v>0</v>
      </c>
      <c r="Q197" s="23"/>
    </row>
    <row r="198" spans="1:17" s="7" customFormat="1" ht="16.5" customHeight="1" thickBot="1" x14ac:dyDescent="0.3">
      <c r="A198" s="23"/>
      <c r="B198" s="247"/>
      <c r="C198" s="250"/>
      <c r="D198" s="71" t="s">
        <v>103</v>
      </c>
      <c r="E198" s="72">
        <v>0</v>
      </c>
      <c r="F198" s="70">
        <f t="shared" si="27"/>
        <v>24.549180327868854</v>
      </c>
      <c r="G198" s="73">
        <f t="shared" si="28"/>
        <v>0</v>
      </c>
      <c r="H198" s="55"/>
      <c r="I198" s="176">
        <v>1</v>
      </c>
      <c r="J198" s="174">
        <v>0</v>
      </c>
      <c r="K198" s="69">
        <f t="shared" si="29"/>
        <v>0</v>
      </c>
      <c r="L198" s="73">
        <f t="shared" si="30"/>
        <v>0</v>
      </c>
      <c r="M198" s="23"/>
      <c r="N198" s="42">
        <f t="shared" si="31"/>
        <v>0</v>
      </c>
      <c r="O198" s="40">
        <v>29.95</v>
      </c>
      <c r="P198" s="41">
        <f t="shared" si="32"/>
        <v>0</v>
      </c>
      <c r="Q198" s="23"/>
    </row>
    <row r="199" spans="1:17" s="7" customFormat="1" ht="16.5" customHeight="1" thickTop="1" thickBot="1" x14ac:dyDescent="0.3">
      <c r="A199" s="29"/>
      <c r="B199" s="234" t="s">
        <v>87</v>
      </c>
      <c r="C199" s="235"/>
      <c r="D199" s="235"/>
      <c r="E199" s="77">
        <f>SUM(E184:E198)</f>
        <v>0</v>
      </c>
      <c r="F199" s="78"/>
      <c r="G199" s="79">
        <f>SUM(G184:G198)</f>
        <v>0</v>
      </c>
      <c r="H199" s="29"/>
      <c r="I199" s="80"/>
      <c r="J199" s="81"/>
      <c r="K199" s="82">
        <f>SUM(K184:K198)</f>
        <v>0</v>
      </c>
      <c r="L199" s="79">
        <f>SUM(L184:L198)</f>
        <v>0</v>
      </c>
      <c r="M199" s="29"/>
      <c r="N199" s="83">
        <f t="shared" ref="N199" si="33">SUM(N184:N198)</f>
        <v>0</v>
      </c>
      <c r="O199" s="81"/>
      <c r="P199" s="79">
        <f t="shared" ref="P199" si="34">SUM(P184:P198)</f>
        <v>0</v>
      </c>
      <c r="Q199" s="29"/>
    </row>
    <row r="200" spans="1:17" s="162" customFormat="1" thickTop="1" thickBot="1" x14ac:dyDescent="0.3">
      <c r="A200" s="84"/>
      <c r="B200" s="101"/>
      <c r="C200" s="101"/>
      <c r="D200" s="101"/>
      <c r="E200" s="106"/>
      <c r="F200" s="107"/>
      <c r="G200" s="107"/>
      <c r="H200" s="84"/>
      <c r="I200" s="108"/>
      <c r="J200" s="84"/>
      <c r="K200" s="106"/>
      <c r="L200" s="107"/>
      <c r="M200" s="84"/>
      <c r="N200" s="106"/>
      <c r="O200" s="84"/>
      <c r="P200" s="107"/>
      <c r="Q200" s="84"/>
    </row>
    <row r="201" spans="1:17" s="7" customFormat="1" ht="16.5" thickTop="1" thickBot="1" x14ac:dyDescent="0.3">
      <c r="A201" s="29"/>
      <c r="B201" s="236" t="s">
        <v>88</v>
      </c>
      <c r="C201" s="237"/>
      <c r="D201" s="237"/>
      <c r="E201" s="109">
        <f>E135+E143+E161+E181</f>
        <v>12676000</v>
      </c>
      <c r="F201" s="110"/>
      <c r="G201" s="111">
        <f>G135+G143+G161+G181</f>
        <v>48031534.889829531</v>
      </c>
      <c r="H201" s="29"/>
      <c r="I201" s="112"/>
      <c r="J201" s="113"/>
      <c r="K201" s="114">
        <f>K135+K143+K161+K181</f>
        <v>12675999</v>
      </c>
      <c r="L201" s="111">
        <f>L135+L143+L161+L181</f>
        <v>0</v>
      </c>
      <c r="M201" s="29"/>
      <c r="N201" s="115">
        <f>N135+N143+N161+N181</f>
        <v>0</v>
      </c>
      <c r="O201" s="113"/>
      <c r="P201" s="111">
        <f>P135+P143+P161+P181</f>
        <v>0</v>
      </c>
      <c r="Q201" s="29"/>
    </row>
    <row r="202" spans="1:17" s="162" customFormat="1" thickTop="1" thickBot="1" x14ac:dyDescent="0.3">
      <c r="A202" s="84"/>
      <c r="B202" s="100"/>
      <c r="C202" s="84"/>
      <c r="D202" s="108"/>
      <c r="E202" s="106"/>
      <c r="F202" s="107"/>
      <c r="G202" s="107"/>
      <c r="H202" s="84"/>
      <c r="I202" s="116"/>
      <c r="J202" s="84"/>
      <c r="K202" s="106"/>
      <c r="L202" s="107"/>
      <c r="M202" s="84"/>
      <c r="N202" s="106"/>
      <c r="O202" s="84"/>
      <c r="P202" s="107"/>
      <c r="Q202" s="84"/>
    </row>
    <row r="203" spans="1:17" s="7" customFormat="1" ht="46.5" thickTop="1" thickBot="1" x14ac:dyDescent="0.3">
      <c r="A203" s="30"/>
      <c r="B203" s="238" t="s">
        <v>89</v>
      </c>
      <c r="C203" s="239"/>
      <c r="D203" s="240"/>
      <c r="E203" s="44" t="s">
        <v>68</v>
      </c>
      <c r="F203" s="45" t="s">
        <v>7</v>
      </c>
      <c r="G203" s="46" t="s">
        <v>8</v>
      </c>
      <c r="H203" s="55"/>
      <c r="I203" s="91" t="s">
        <v>69</v>
      </c>
      <c r="J203" s="168" t="s">
        <v>70</v>
      </c>
      <c r="K203" s="133" t="s">
        <v>71</v>
      </c>
      <c r="L203" s="92" t="s">
        <v>8</v>
      </c>
      <c r="M203" s="23"/>
      <c r="N203" s="117" t="s">
        <v>72</v>
      </c>
      <c r="O203" s="47" t="s">
        <v>9</v>
      </c>
      <c r="P203" s="48" t="s">
        <v>8</v>
      </c>
      <c r="Q203" s="30"/>
    </row>
    <row r="204" spans="1:17" s="7" customFormat="1" ht="21.75" customHeight="1" thickTop="1" thickBot="1" x14ac:dyDescent="0.3">
      <c r="A204" s="23"/>
      <c r="B204" s="234" t="s">
        <v>90</v>
      </c>
      <c r="C204" s="235"/>
      <c r="D204" s="241"/>
      <c r="E204" s="118">
        <v>2170000</v>
      </c>
      <c r="F204" s="119">
        <f t="shared" ref="F204:F205" si="35">O204/1.22</f>
        <v>1.6393442622950821E-2</v>
      </c>
      <c r="G204" s="120">
        <f>E204*F204*3</f>
        <v>106721.31147540985</v>
      </c>
      <c r="H204" s="55"/>
      <c r="I204" s="121">
        <f>K161/E161</f>
        <v>1</v>
      </c>
      <c r="J204" s="178">
        <v>0</v>
      </c>
      <c r="K204" s="122">
        <f>ROUND(E204*I204,0)</f>
        <v>2170000</v>
      </c>
      <c r="L204" s="123">
        <f t="shared" ref="L204:L205" si="36">(K204*J204)*3</f>
        <v>0</v>
      </c>
      <c r="M204" s="23"/>
      <c r="N204" s="42">
        <f>ROUND(E204-K204,0)</f>
        <v>0</v>
      </c>
      <c r="O204" s="40">
        <v>0.02</v>
      </c>
      <c r="P204" s="41">
        <f>(N204*O204)*3</f>
        <v>0</v>
      </c>
      <c r="Q204" s="23"/>
    </row>
    <row r="205" spans="1:17" s="7" customFormat="1" ht="27.75" customHeight="1" thickTop="1" thickBot="1" x14ac:dyDescent="0.3">
      <c r="A205" s="23"/>
      <c r="B205" s="234" t="s">
        <v>6</v>
      </c>
      <c r="C205" s="235"/>
      <c r="D205" s="241"/>
      <c r="E205" s="118">
        <v>4340000</v>
      </c>
      <c r="F205" s="119">
        <f t="shared" si="35"/>
        <v>0.57377049180327866</v>
      </c>
      <c r="G205" s="120">
        <f>E205*F205*3</f>
        <v>7470491.8032786883</v>
      </c>
      <c r="H205" s="55"/>
      <c r="I205" s="124">
        <f>K161/E161</f>
        <v>1</v>
      </c>
      <c r="J205" s="179">
        <v>0</v>
      </c>
      <c r="K205" s="125">
        <f>ROUND(E205*I205,0)</f>
        <v>4340000</v>
      </c>
      <c r="L205" s="120">
        <f t="shared" si="36"/>
        <v>0</v>
      </c>
      <c r="M205" s="23"/>
      <c r="N205" s="42">
        <f>ROUND(E205-K205,0)</f>
        <v>0</v>
      </c>
      <c r="O205" s="40">
        <v>0.7</v>
      </c>
      <c r="P205" s="41">
        <f>(N205*O205)*3</f>
        <v>0</v>
      </c>
      <c r="Q205" s="23"/>
    </row>
    <row r="206" spans="1:17" s="162" customFormat="1" thickTop="1" thickBot="1" x14ac:dyDescent="0.3">
      <c r="A206" s="84"/>
      <c r="B206" s="101"/>
      <c r="C206" s="101"/>
      <c r="D206" s="101"/>
      <c r="E206" s="106"/>
      <c r="F206" s="107"/>
      <c r="G206" s="107"/>
      <c r="H206" s="84"/>
      <c r="I206" s="126"/>
      <c r="J206" s="165"/>
      <c r="K206" s="106"/>
      <c r="L206" s="107"/>
      <c r="M206" s="84"/>
      <c r="N206" s="106"/>
      <c r="O206" s="107"/>
      <c r="P206" s="107"/>
      <c r="Q206" s="84"/>
    </row>
    <row r="207" spans="1:17" s="7" customFormat="1" ht="16.5" thickTop="1" thickBot="1" x14ac:dyDescent="0.3">
      <c r="A207" s="29"/>
      <c r="B207" s="236" t="s">
        <v>91</v>
      </c>
      <c r="C207" s="237"/>
      <c r="D207" s="237"/>
      <c r="E207" s="109">
        <f>SUM(E204:E205)</f>
        <v>6510000</v>
      </c>
      <c r="F207" s="110"/>
      <c r="G207" s="111">
        <f>SUM(G204:G205)</f>
        <v>7577213.1147540985</v>
      </c>
      <c r="H207" s="29"/>
      <c r="I207" s="112"/>
      <c r="J207" s="113"/>
      <c r="K207" s="114">
        <f>SUM(K204:K205)</f>
        <v>6510000</v>
      </c>
      <c r="L207" s="111">
        <f>SUM(L204:L205)</f>
        <v>0</v>
      </c>
      <c r="M207" s="29"/>
      <c r="N207" s="115">
        <f>SUM(N204:N205)</f>
        <v>0</v>
      </c>
      <c r="O207" s="113"/>
      <c r="P207" s="111">
        <f>SUM(P204:P205)</f>
        <v>0</v>
      </c>
      <c r="Q207" s="29"/>
    </row>
    <row r="208" spans="1:17" s="162" customFormat="1" thickTop="1" thickBot="1" x14ac:dyDescent="0.3">
      <c r="A208" s="84"/>
      <c r="B208" s="100"/>
      <c r="C208" s="84"/>
      <c r="D208" s="108"/>
      <c r="E208" s="106"/>
      <c r="F208" s="107"/>
      <c r="G208" s="107"/>
      <c r="H208" s="84"/>
      <c r="I208" s="127"/>
      <c r="J208" s="84"/>
      <c r="K208" s="84"/>
      <c r="L208" s="107"/>
      <c r="M208" s="84"/>
      <c r="N208" s="106"/>
      <c r="O208" s="84"/>
      <c r="P208" s="107"/>
      <c r="Q208" s="84"/>
    </row>
    <row r="209" spans="1:17" s="153" customFormat="1" ht="32.25" customHeight="1" thickTop="1" thickBot="1" x14ac:dyDescent="0.3">
      <c r="A209" s="151"/>
      <c r="B209" s="242" t="s">
        <v>99</v>
      </c>
      <c r="C209" s="242"/>
      <c r="D209" s="242"/>
      <c r="E209" s="242"/>
      <c r="F209" s="243">
        <f>ROUND(G201+G204+G205,0)</f>
        <v>55608748</v>
      </c>
      <c r="G209" s="243"/>
      <c r="H209" s="151"/>
      <c r="I209" s="219" t="s">
        <v>60</v>
      </c>
      <c r="J209" s="219"/>
      <c r="K209" s="219"/>
      <c r="L209" s="152">
        <f>L201+L207</f>
        <v>0</v>
      </c>
      <c r="M209" s="151"/>
      <c r="N209" s="219" t="s">
        <v>5</v>
      </c>
      <c r="O209" s="219"/>
      <c r="P209" s="152">
        <f>P201+P207</f>
        <v>0</v>
      </c>
      <c r="Q209" s="151"/>
    </row>
    <row r="210" spans="1:17" ht="14.25" thickTop="1" thickBot="1" x14ac:dyDescent="0.3">
      <c r="A210" s="23"/>
      <c r="B210" s="49"/>
      <c r="C210" s="23"/>
      <c r="D210" s="24"/>
      <c r="E210" s="25"/>
      <c r="F210" s="26"/>
      <c r="G210" s="26"/>
      <c r="H210" s="23"/>
      <c r="I210" s="128"/>
      <c r="J210" s="23"/>
      <c r="K210" s="23"/>
      <c r="L210" s="26"/>
      <c r="M210" s="23"/>
      <c r="N210" s="25"/>
      <c r="O210" s="23"/>
      <c r="P210" s="26"/>
      <c r="Q210" s="23"/>
    </row>
    <row r="211" spans="1:17" s="5" customFormat="1" ht="33" customHeight="1" thickTop="1" thickBot="1" x14ac:dyDescent="0.3">
      <c r="A211" s="154"/>
      <c r="B211" s="155"/>
      <c r="C211" s="155"/>
      <c r="D211" s="155"/>
      <c r="E211" s="154"/>
      <c r="F211" s="154"/>
      <c r="G211" s="154"/>
      <c r="H211" s="154"/>
      <c r="I211" s="1"/>
      <c r="J211" s="220" t="s">
        <v>97</v>
      </c>
      <c r="K211" s="221"/>
      <c r="L211" s="221"/>
      <c r="M211" s="221"/>
      <c r="N211" s="222"/>
      <c r="O211" s="223">
        <f>L209+P209</f>
        <v>0</v>
      </c>
      <c r="P211" s="224"/>
      <c r="Q211" s="154"/>
    </row>
    <row r="212" spans="1:17" s="1" customFormat="1" ht="15.75" thickTop="1" thickBot="1" x14ac:dyDescent="0.3">
      <c r="A212" s="156"/>
      <c r="B212" s="157"/>
      <c r="C212" s="157"/>
      <c r="D212" s="157"/>
      <c r="E212" s="156"/>
      <c r="F212" s="156"/>
      <c r="G212" s="156"/>
      <c r="H212" s="156"/>
      <c r="J212" s="154"/>
      <c r="K212" s="154"/>
      <c r="L212" s="156"/>
      <c r="M212" s="156"/>
      <c r="N212" s="156"/>
      <c r="O212" s="156"/>
      <c r="P212" s="156"/>
      <c r="Q212" s="156"/>
    </row>
    <row r="213" spans="1:17" s="1" customFormat="1" ht="27" customHeight="1" thickTop="1" thickBot="1" x14ac:dyDescent="0.3">
      <c r="D213" s="2"/>
      <c r="E213" s="3"/>
      <c r="F213" s="4"/>
      <c r="G213" s="4"/>
      <c r="J213" s="5"/>
      <c r="K213" s="5"/>
      <c r="L213" s="225" t="s">
        <v>96</v>
      </c>
      <c r="M213" s="226"/>
      <c r="N213" s="226"/>
      <c r="O213" s="227"/>
      <c r="P213" s="158">
        <f>(F209-O211)/F209</f>
        <v>1</v>
      </c>
    </row>
    <row r="214" spans="1:17" ht="13.5" thickTop="1" x14ac:dyDescent="0.25">
      <c r="J214" s="22"/>
      <c r="L214" s="131"/>
      <c r="M214" s="131"/>
      <c r="N214" s="131"/>
      <c r="O214" s="131"/>
      <c r="P214" s="132"/>
    </row>
    <row r="215" spans="1:17" x14ac:dyDescent="0.25">
      <c r="J215" s="22"/>
      <c r="L215" s="131"/>
      <c r="M215" s="131"/>
      <c r="N215" s="131"/>
      <c r="O215" s="131"/>
      <c r="P215" s="132"/>
    </row>
    <row r="216" spans="1:17" x14ac:dyDescent="0.25">
      <c r="J216" s="22"/>
      <c r="L216" s="131"/>
      <c r="M216" s="131"/>
      <c r="N216" s="131"/>
      <c r="O216" s="131"/>
      <c r="P216" s="132"/>
    </row>
    <row r="217" spans="1:17" x14ac:dyDescent="0.25">
      <c r="J217" s="22"/>
    </row>
    <row r="218" spans="1:17" x14ac:dyDescent="0.25"/>
    <row r="219" spans="1:17" s="8" customFormat="1" ht="30" customHeight="1" x14ac:dyDescent="0.25">
      <c r="B219" s="276" t="s">
        <v>17</v>
      </c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</row>
    <row r="220" spans="1:17" s="1" customFormat="1" ht="15" thickBot="1" x14ac:dyDescent="0.3">
      <c r="D220" s="2"/>
      <c r="E220" s="3"/>
      <c r="F220" s="4"/>
      <c r="G220" s="4"/>
      <c r="K220" s="5"/>
    </row>
    <row r="221" spans="1:17" s="1" customFormat="1" ht="62.25" customHeight="1" thickTop="1" x14ac:dyDescent="0.25">
      <c r="B221" s="228" t="s">
        <v>25</v>
      </c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30"/>
    </row>
    <row r="222" spans="1:17" s="1" customFormat="1" ht="14.25" x14ac:dyDescent="0.25">
      <c r="B222" s="231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3"/>
    </row>
    <row r="223" spans="1:17" s="51" customFormat="1" ht="30" customHeight="1" x14ac:dyDescent="0.25">
      <c r="B223" s="188" t="s">
        <v>18</v>
      </c>
      <c r="C223" s="189"/>
      <c r="D223" s="189"/>
      <c r="E223" s="190"/>
      <c r="F223" s="191"/>
      <c r="G223" s="191"/>
      <c r="H223" s="191"/>
      <c r="I223" s="192"/>
      <c r="J223" s="193"/>
      <c r="K223" s="194"/>
      <c r="L223" s="194"/>
      <c r="M223" s="194"/>
      <c r="N223" s="194"/>
      <c r="O223" s="194"/>
      <c r="P223" s="195"/>
    </row>
    <row r="224" spans="1:17" s="51" customFormat="1" ht="14.25" x14ac:dyDescent="0.25">
      <c r="B224" s="196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5"/>
    </row>
    <row r="225" spans="2:16" s="51" customFormat="1" ht="29.25" customHeight="1" x14ac:dyDescent="0.25">
      <c r="B225" s="188" t="s">
        <v>19</v>
      </c>
      <c r="C225" s="189"/>
      <c r="D225" s="189"/>
      <c r="E225" s="200"/>
      <c r="F225" s="201"/>
      <c r="G225" s="201"/>
      <c r="H225" s="201"/>
      <c r="I225" s="201"/>
      <c r="J225" s="201"/>
      <c r="K225" s="201"/>
      <c r="L225" s="201"/>
      <c r="M225" s="201"/>
      <c r="N225" s="201"/>
      <c r="O225" s="202"/>
      <c r="P225" s="52"/>
    </row>
    <row r="226" spans="2:16" s="1" customFormat="1" ht="7.5" customHeight="1" x14ac:dyDescent="0.25">
      <c r="B226" s="185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7"/>
    </row>
    <row r="227" spans="2:16" s="1" customFormat="1" ht="18.75" customHeight="1" x14ac:dyDescent="0.25">
      <c r="B227" s="203" t="s">
        <v>20</v>
      </c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5"/>
    </row>
    <row r="228" spans="2:16" s="1" customFormat="1" ht="9.75" customHeight="1" thickBot="1" x14ac:dyDescent="0.3">
      <c r="B228" s="320"/>
      <c r="C228" s="321"/>
      <c r="D228" s="321"/>
      <c r="E228" s="321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2"/>
    </row>
    <row r="229" spans="2:16" s="7" customFormat="1" ht="27" customHeight="1" thickTop="1" x14ac:dyDescent="0.25">
      <c r="D229" s="11"/>
      <c r="E229" s="13"/>
      <c r="F229" s="14"/>
      <c r="G229" s="14"/>
      <c r="K229" s="15"/>
    </row>
    <row r="230" spans="2:16" s="7" customFormat="1" ht="32.25" customHeight="1" x14ac:dyDescent="0.25">
      <c r="D230" s="11"/>
      <c r="E230" s="13"/>
      <c r="F230" s="14"/>
      <c r="G230" s="14"/>
      <c r="K230" s="15"/>
    </row>
    <row r="231" spans="2:16" s="7" customFormat="1" ht="56.25" customHeight="1" x14ac:dyDescent="0.25">
      <c r="B231" s="181" t="s">
        <v>26</v>
      </c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</row>
    <row r="232" spans="2:16" s="7" customFormat="1" ht="15.75" thickBot="1" x14ac:dyDescent="0.3">
      <c r="D232" s="11"/>
      <c r="E232" s="13"/>
      <c r="F232" s="14"/>
      <c r="G232" s="14"/>
      <c r="K232" s="15"/>
    </row>
    <row r="233" spans="2:16" s="1" customFormat="1" ht="67.5" customHeight="1" thickTop="1" thickBot="1" x14ac:dyDescent="0.3">
      <c r="D233" s="211" t="s">
        <v>24</v>
      </c>
      <c r="E233" s="212"/>
      <c r="F233" s="212"/>
      <c r="G233" s="212"/>
      <c r="H233" s="212"/>
      <c r="I233" s="213"/>
      <c r="J233" s="197" t="s">
        <v>23</v>
      </c>
      <c r="K233" s="198"/>
      <c r="L233" s="199" t="s">
        <v>22</v>
      </c>
      <c r="M233" s="199"/>
      <c r="N233" s="199"/>
      <c r="O233" s="199" t="s">
        <v>21</v>
      </c>
      <c r="P233" s="199"/>
    </row>
    <row r="234" spans="2:16" s="7" customFormat="1" ht="40.5" customHeight="1" thickTop="1" thickBot="1" x14ac:dyDescent="0.3">
      <c r="B234" s="182">
        <v>1</v>
      </c>
      <c r="C234" s="184"/>
      <c r="D234" s="209"/>
      <c r="E234" s="214"/>
      <c r="F234" s="214"/>
      <c r="G234" s="214"/>
      <c r="H234" s="214"/>
      <c r="I234" s="210"/>
      <c r="J234" s="209"/>
      <c r="K234" s="210"/>
      <c r="L234" s="218"/>
      <c r="M234" s="218"/>
      <c r="N234" s="218"/>
      <c r="O234" s="218"/>
      <c r="P234" s="218"/>
    </row>
    <row r="235" spans="2:16" s="7" customFormat="1" ht="40.5" customHeight="1" thickTop="1" thickBot="1" x14ac:dyDescent="0.3">
      <c r="B235" s="182">
        <v>2</v>
      </c>
      <c r="C235" s="184"/>
      <c r="D235" s="209"/>
      <c r="E235" s="214"/>
      <c r="F235" s="214"/>
      <c r="G235" s="214"/>
      <c r="H235" s="214"/>
      <c r="I235" s="210"/>
      <c r="J235" s="209"/>
      <c r="K235" s="210"/>
      <c r="L235" s="218"/>
      <c r="M235" s="218"/>
      <c r="N235" s="218"/>
      <c r="O235" s="218"/>
      <c r="P235" s="218"/>
    </row>
    <row r="236" spans="2:16" s="7" customFormat="1" ht="40.5" customHeight="1" thickTop="1" thickBot="1" x14ac:dyDescent="0.3">
      <c r="B236" s="182">
        <v>3</v>
      </c>
      <c r="C236" s="184"/>
      <c r="D236" s="209"/>
      <c r="E236" s="214"/>
      <c r="F236" s="214"/>
      <c r="G236" s="214"/>
      <c r="H236" s="214"/>
      <c r="I236" s="210"/>
      <c r="J236" s="209"/>
      <c r="K236" s="210"/>
      <c r="L236" s="218"/>
      <c r="M236" s="218"/>
      <c r="N236" s="218"/>
      <c r="O236" s="218"/>
      <c r="P236" s="218"/>
    </row>
    <row r="237" spans="2:16" s="7" customFormat="1" ht="40.5" customHeight="1" thickTop="1" thickBot="1" x14ac:dyDescent="0.3">
      <c r="B237" s="182">
        <v>4</v>
      </c>
      <c r="C237" s="184"/>
      <c r="D237" s="209"/>
      <c r="E237" s="214"/>
      <c r="F237" s="214"/>
      <c r="G237" s="214"/>
      <c r="H237" s="214"/>
      <c r="I237" s="210"/>
      <c r="J237" s="209"/>
      <c r="K237" s="210"/>
      <c r="L237" s="218"/>
      <c r="M237" s="218"/>
      <c r="N237" s="218"/>
      <c r="O237" s="218"/>
      <c r="P237" s="218"/>
    </row>
    <row r="238" spans="2:16" s="7" customFormat="1" ht="40.5" customHeight="1" thickTop="1" thickBot="1" x14ac:dyDescent="0.3">
      <c r="B238" s="182">
        <v>5</v>
      </c>
      <c r="C238" s="184"/>
      <c r="D238" s="209"/>
      <c r="E238" s="214"/>
      <c r="F238" s="214"/>
      <c r="G238" s="214"/>
      <c r="H238" s="214"/>
      <c r="I238" s="210"/>
      <c r="J238" s="209"/>
      <c r="K238" s="210"/>
      <c r="L238" s="218"/>
      <c r="M238" s="218"/>
      <c r="N238" s="218"/>
      <c r="O238" s="218"/>
      <c r="P238" s="218"/>
    </row>
    <row r="239" spans="2:16" s="7" customFormat="1" ht="40.5" customHeight="1" thickTop="1" thickBot="1" x14ac:dyDescent="0.3">
      <c r="B239" s="182">
        <v>6</v>
      </c>
      <c r="C239" s="184"/>
      <c r="D239" s="209"/>
      <c r="E239" s="214"/>
      <c r="F239" s="214"/>
      <c r="G239" s="214"/>
      <c r="H239" s="214"/>
      <c r="I239" s="210"/>
      <c r="J239" s="209"/>
      <c r="K239" s="210"/>
      <c r="L239" s="218"/>
      <c r="M239" s="218"/>
      <c r="N239" s="218"/>
      <c r="O239" s="218"/>
      <c r="P239" s="218"/>
    </row>
    <row r="240" spans="2:16" s="7" customFormat="1" ht="15.75" thickTop="1" x14ac:dyDescent="0.25">
      <c r="D240" s="11"/>
      <c r="E240" s="13"/>
      <c r="F240" s="14"/>
      <c r="G240" s="14"/>
      <c r="K240" s="15"/>
    </row>
    <row r="241" spans="2:16" s="7" customFormat="1" ht="15" x14ac:dyDescent="0.25">
      <c r="D241" s="11"/>
      <c r="E241" s="13"/>
      <c r="F241" s="14"/>
      <c r="G241" s="14"/>
      <c r="K241" s="15"/>
    </row>
    <row r="242" spans="2:16" s="7" customFormat="1" ht="54.75" customHeight="1" thickBot="1" x14ac:dyDescent="0.3">
      <c r="B242" s="181" t="s">
        <v>58</v>
      </c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</row>
    <row r="243" spans="2:16" s="7" customFormat="1" ht="98.25" customHeight="1" thickTop="1" thickBot="1" x14ac:dyDescent="0.3">
      <c r="B243" s="215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7"/>
    </row>
    <row r="244" spans="2:16" s="7" customFormat="1" ht="15.75" thickTop="1" x14ac:dyDescent="0.25">
      <c r="D244" s="11"/>
      <c r="E244" s="13"/>
      <c r="F244" s="14"/>
      <c r="G244" s="14"/>
      <c r="K244" s="15"/>
    </row>
    <row r="245" spans="2:16" s="7" customFormat="1" ht="15" x14ac:dyDescent="0.25">
      <c r="D245" s="11"/>
      <c r="E245" s="13"/>
      <c r="F245" s="14"/>
      <c r="G245" s="14"/>
      <c r="K245" s="15"/>
    </row>
    <row r="246" spans="2:16" s="7" customFormat="1" ht="30" customHeight="1" x14ac:dyDescent="0.25">
      <c r="B246" s="181" t="s">
        <v>32</v>
      </c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</row>
    <row r="247" spans="2:16" s="7" customFormat="1" ht="15.75" thickBot="1" x14ac:dyDescent="0.3">
      <c r="D247" s="11"/>
      <c r="E247" s="13"/>
      <c r="F247" s="14"/>
      <c r="G247" s="14"/>
      <c r="K247" s="15"/>
    </row>
    <row r="248" spans="2:16" s="7" customFormat="1" ht="36" customHeight="1" thickTop="1" thickBot="1" x14ac:dyDescent="0.3">
      <c r="B248" s="182" t="s">
        <v>33</v>
      </c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4"/>
    </row>
    <row r="249" spans="2:16" s="1" customFormat="1" ht="15" thickTop="1" x14ac:dyDescent="0.25">
      <c r="B249" s="185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7"/>
    </row>
    <row r="250" spans="2:16" s="51" customFormat="1" ht="30" customHeight="1" x14ac:dyDescent="0.25">
      <c r="B250" s="188" t="s">
        <v>18</v>
      </c>
      <c r="C250" s="189"/>
      <c r="D250" s="189"/>
      <c r="E250" s="190"/>
      <c r="F250" s="191"/>
      <c r="G250" s="191"/>
      <c r="H250" s="191"/>
      <c r="I250" s="192"/>
      <c r="J250" s="193"/>
      <c r="K250" s="194"/>
      <c r="L250" s="194"/>
      <c r="M250" s="194"/>
      <c r="N250" s="194"/>
      <c r="O250" s="194"/>
      <c r="P250" s="195"/>
    </row>
    <row r="251" spans="2:16" s="51" customFormat="1" ht="14.25" x14ac:dyDescent="0.25">
      <c r="B251" s="196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5"/>
    </row>
    <row r="252" spans="2:16" s="51" customFormat="1" ht="29.25" customHeight="1" x14ac:dyDescent="0.25">
      <c r="B252" s="188" t="s">
        <v>19</v>
      </c>
      <c r="C252" s="189"/>
      <c r="D252" s="189"/>
      <c r="E252" s="200"/>
      <c r="F252" s="201"/>
      <c r="G252" s="201"/>
      <c r="H252" s="201"/>
      <c r="I252" s="201"/>
      <c r="J252" s="201"/>
      <c r="K252" s="201"/>
      <c r="L252" s="201"/>
      <c r="M252" s="201"/>
      <c r="N252" s="201"/>
      <c r="O252" s="202"/>
      <c r="P252" s="52"/>
    </row>
    <row r="253" spans="2:16" s="1" customFormat="1" ht="7.5" customHeight="1" x14ac:dyDescent="0.25">
      <c r="B253" s="185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7"/>
    </row>
    <row r="254" spans="2:16" s="1" customFormat="1" ht="18.75" customHeight="1" x14ac:dyDescent="0.25">
      <c r="B254" s="203" t="s">
        <v>20</v>
      </c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  <c r="P254" s="205"/>
    </row>
    <row r="255" spans="2:16" s="1" customFormat="1" ht="9.75" customHeight="1" thickBot="1" x14ac:dyDescent="0.3">
      <c r="B255" s="320"/>
      <c r="C255" s="321"/>
      <c r="D255" s="321"/>
      <c r="E255" s="321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2"/>
    </row>
    <row r="256" spans="2:16" s="7" customFormat="1" ht="15.75" thickTop="1" x14ac:dyDescent="0.25">
      <c r="D256" s="11"/>
      <c r="E256" s="13"/>
      <c r="F256" s="14"/>
      <c r="G256" s="14"/>
      <c r="K256" s="15"/>
    </row>
    <row r="257" spans="2:16" s="7" customFormat="1" ht="15" x14ac:dyDescent="0.25">
      <c r="D257" s="11"/>
      <c r="E257" s="13"/>
      <c r="F257" s="14"/>
      <c r="G257" s="14"/>
      <c r="K257" s="15"/>
    </row>
    <row r="258" spans="2:16" s="7" customFormat="1" ht="15" x14ac:dyDescent="0.25">
      <c r="D258" s="11"/>
      <c r="E258" s="13"/>
      <c r="F258" s="14"/>
      <c r="G258" s="14"/>
      <c r="K258" s="15"/>
    </row>
    <row r="259" spans="2:16" s="7" customFormat="1" ht="15" x14ac:dyDescent="0.25">
      <c r="D259" s="11"/>
      <c r="E259" s="13"/>
      <c r="F259" s="14"/>
      <c r="G259" s="14"/>
      <c r="K259" s="15"/>
    </row>
    <row r="260" spans="2:16" s="7" customFormat="1" ht="15" x14ac:dyDescent="0.25">
      <c r="D260" s="11"/>
      <c r="E260" s="13"/>
      <c r="F260" s="14"/>
      <c r="G260" s="14"/>
      <c r="K260" s="15"/>
    </row>
    <row r="261" spans="2:16" s="7" customFormat="1" ht="15" x14ac:dyDescent="0.25">
      <c r="D261" s="11"/>
      <c r="E261" s="13"/>
      <c r="F261" s="14"/>
      <c r="G261" s="14"/>
      <c r="K261" s="15"/>
    </row>
    <row r="262" spans="2:16" s="7" customFormat="1" ht="15" x14ac:dyDescent="0.25">
      <c r="D262" s="11"/>
      <c r="E262" s="13"/>
      <c r="F262" s="14"/>
      <c r="G262" s="14"/>
      <c r="K262" s="15"/>
    </row>
    <row r="263" spans="2:16" s="8" customFormat="1" ht="30" customHeight="1" x14ac:dyDescent="0.25">
      <c r="B263" s="181" t="s">
        <v>34</v>
      </c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  <c r="O263" s="181"/>
      <c r="P263" s="181"/>
    </row>
    <row r="264" spans="2:16" s="7" customFormat="1" ht="15" x14ac:dyDescent="0.25">
      <c r="D264" s="11"/>
      <c r="E264" s="13"/>
      <c r="F264" s="14"/>
      <c r="G264" s="14"/>
      <c r="K264" s="15"/>
    </row>
    <row r="265" spans="2:16" s="7" customFormat="1" ht="15" x14ac:dyDescent="0.25">
      <c r="B265" s="319" t="s">
        <v>46</v>
      </c>
      <c r="C265" s="319"/>
      <c r="D265" s="319"/>
      <c r="E265" s="319"/>
      <c r="F265" s="319"/>
      <c r="G265" s="319"/>
      <c r="H265" s="319"/>
      <c r="I265" s="319"/>
      <c r="K265" s="15"/>
    </row>
    <row r="266" spans="2:16" s="7" customFormat="1" ht="15" x14ac:dyDescent="0.25">
      <c r="D266" s="11"/>
      <c r="E266" s="13"/>
      <c r="F266" s="14"/>
      <c r="G266" s="14"/>
      <c r="K266" s="15"/>
    </row>
    <row r="267" spans="2:16" s="7" customFormat="1" ht="45" customHeight="1" x14ac:dyDescent="0.25">
      <c r="B267" s="319" t="s">
        <v>39</v>
      </c>
      <c r="C267" s="319"/>
      <c r="D267" s="319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</row>
    <row r="268" spans="2:16" s="7" customFormat="1" ht="42.75" customHeight="1" x14ac:dyDescent="0.25">
      <c r="B268" s="319" t="s">
        <v>38</v>
      </c>
      <c r="C268" s="319"/>
      <c r="D268" s="319"/>
      <c r="E268" s="319"/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</row>
    <row r="269" spans="2:16" s="7" customFormat="1" ht="49.5" customHeight="1" x14ac:dyDescent="0.25">
      <c r="B269" s="319" t="s">
        <v>37</v>
      </c>
      <c r="C269" s="319"/>
      <c r="D269" s="319"/>
      <c r="E269" s="319"/>
      <c r="F269" s="319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</row>
    <row r="270" spans="2:16" s="7" customFormat="1" ht="47.25" customHeight="1" x14ac:dyDescent="0.25">
      <c r="B270" s="319" t="s">
        <v>35</v>
      </c>
      <c r="C270" s="319"/>
      <c r="D270" s="319"/>
      <c r="E270" s="319"/>
      <c r="F270" s="319"/>
      <c r="G270" s="319"/>
      <c r="H270" s="319"/>
      <c r="I270" s="319"/>
      <c r="J270" s="319"/>
      <c r="K270" s="319"/>
      <c r="L270" s="319"/>
      <c r="M270" s="319"/>
      <c r="N270" s="319"/>
      <c r="O270" s="319"/>
      <c r="P270" s="319"/>
    </row>
    <row r="271" spans="2:16" s="7" customFormat="1" ht="24.75" customHeight="1" x14ac:dyDescent="0.25">
      <c r="B271" s="319" t="s">
        <v>36</v>
      </c>
      <c r="C271" s="319"/>
      <c r="D271" s="319"/>
      <c r="E271" s="319"/>
      <c r="F271" s="319"/>
      <c r="G271" s="319"/>
      <c r="H271" s="319"/>
      <c r="I271" s="319"/>
      <c r="J271" s="319"/>
      <c r="K271" s="319"/>
      <c r="L271" s="319"/>
      <c r="M271" s="319"/>
      <c r="N271" s="319"/>
      <c r="O271" s="319"/>
      <c r="P271" s="319"/>
    </row>
    <row r="272" spans="2:16" s="7" customFormat="1" ht="59.25" customHeight="1" x14ac:dyDescent="0.25">
      <c r="B272" s="319" t="s">
        <v>40</v>
      </c>
      <c r="C272" s="319"/>
      <c r="D272" s="319"/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  <c r="O272" s="319"/>
      <c r="P272" s="319"/>
    </row>
    <row r="273" spans="2:16" s="7" customFormat="1" ht="15" x14ac:dyDescent="0.25">
      <c r="D273" s="11"/>
      <c r="E273" s="13"/>
      <c r="F273" s="14"/>
      <c r="G273" s="14"/>
      <c r="K273" s="15"/>
    </row>
    <row r="274" spans="2:16" s="7" customFormat="1" ht="33" customHeight="1" x14ac:dyDescent="0.25">
      <c r="B274" s="272"/>
      <c r="C274" s="273"/>
      <c r="D274" s="273"/>
      <c r="E274" s="273"/>
      <c r="F274" s="273"/>
      <c r="G274" s="273"/>
      <c r="H274" s="273"/>
      <c r="I274" s="274"/>
      <c r="K274" s="15"/>
      <c r="L274" s="315"/>
      <c r="M274" s="316"/>
      <c r="N274" s="316"/>
      <c r="O274" s="317"/>
    </row>
    <row r="275" spans="2:16" s="7" customFormat="1" ht="18.75" customHeight="1" x14ac:dyDescent="0.25">
      <c r="D275" s="17" t="s">
        <v>43</v>
      </c>
      <c r="E275" s="17"/>
      <c r="F275" s="14"/>
      <c r="G275" s="14"/>
      <c r="K275" s="15"/>
      <c r="L275" s="6" t="s">
        <v>44</v>
      </c>
    </row>
    <row r="276" spans="2:16" s="7" customFormat="1" ht="18.75" customHeight="1" x14ac:dyDescent="0.25">
      <c r="D276" s="11"/>
      <c r="E276" s="17"/>
      <c r="F276" s="14"/>
      <c r="G276" s="14"/>
      <c r="K276" s="15"/>
      <c r="L276" s="6"/>
    </row>
    <row r="277" spans="2:16" s="7" customFormat="1" ht="15" x14ac:dyDescent="0.25">
      <c r="D277" s="11"/>
      <c r="E277" s="13"/>
      <c r="F277" s="14"/>
      <c r="G277" s="14"/>
      <c r="K277" s="15"/>
    </row>
    <row r="278" spans="2:16" s="7" customFormat="1" ht="49.5" customHeight="1" x14ac:dyDescent="0.25">
      <c r="B278" s="206"/>
      <c r="C278" s="207"/>
      <c r="D278" s="207"/>
      <c r="E278" s="207"/>
      <c r="F278" s="207"/>
      <c r="G278" s="207"/>
      <c r="H278" s="207"/>
      <c r="I278" s="208"/>
      <c r="K278" s="15"/>
      <c r="L278" s="206"/>
      <c r="M278" s="207"/>
      <c r="N278" s="207"/>
      <c r="O278" s="208"/>
    </row>
    <row r="279" spans="2:16" s="6" customFormat="1" ht="18.75" customHeight="1" x14ac:dyDescent="0.25">
      <c r="D279" s="53" t="s">
        <v>41</v>
      </c>
      <c r="E279" s="17"/>
      <c r="F279" s="9"/>
      <c r="G279" s="9"/>
      <c r="K279" s="10"/>
      <c r="L279" s="6" t="s">
        <v>42</v>
      </c>
    </row>
    <row r="280" spans="2:16" s="6" customFormat="1" x14ac:dyDescent="0.25">
      <c r="D280" s="16"/>
      <c r="E280" s="17"/>
      <c r="F280" s="9"/>
      <c r="G280" s="9"/>
      <c r="K280" s="10"/>
    </row>
    <row r="281" spans="2:16" s="6" customFormat="1" x14ac:dyDescent="0.25">
      <c r="D281" s="16"/>
      <c r="E281" s="17"/>
      <c r="F281" s="9"/>
      <c r="G281" s="9"/>
      <c r="K281" s="10"/>
    </row>
    <row r="282" spans="2:16" s="6" customFormat="1" ht="23.25" customHeight="1" x14ac:dyDescent="0.25">
      <c r="B282" s="318" t="s">
        <v>45</v>
      </c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8"/>
      <c r="P282" s="318"/>
    </row>
    <row r="283" spans="2:16" s="6" customFormat="1" ht="23.25" customHeight="1" x14ac:dyDescent="0.25"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</row>
    <row r="284" spans="2:16" s="6" customFormat="1" x14ac:dyDescent="0.25">
      <c r="D284" s="16"/>
      <c r="E284" s="17"/>
      <c r="F284" s="9"/>
      <c r="G284" s="9"/>
      <c r="K284" s="10"/>
    </row>
    <row r="285" spans="2:16" s="7" customFormat="1" ht="49.5" customHeight="1" x14ac:dyDescent="0.25">
      <c r="B285" s="206"/>
      <c r="C285" s="207"/>
      <c r="D285" s="207"/>
      <c r="E285" s="207"/>
      <c r="F285" s="207"/>
      <c r="G285" s="207"/>
      <c r="H285" s="207"/>
      <c r="I285" s="208"/>
      <c r="K285" s="15"/>
      <c r="L285" s="206"/>
      <c r="M285" s="207"/>
      <c r="N285" s="207"/>
      <c r="O285" s="208"/>
    </row>
    <row r="286" spans="2:16" s="6" customFormat="1" ht="18.75" customHeight="1" x14ac:dyDescent="0.25">
      <c r="D286" s="53" t="s">
        <v>41</v>
      </c>
      <c r="E286" s="17"/>
      <c r="F286" s="9"/>
      <c r="G286" s="9"/>
      <c r="K286" s="10"/>
      <c r="L286" s="6" t="s">
        <v>42</v>
      </c>
    </row>
    <row r="287" spans="2:16" s="6" customFormat="1" x14ac:dyDescent="0.25">
      <c r="D287" s="16"/>
      <c r="E287" s="17"/>
      <c r="F287" s="9"/>
      <c r="G287" s="9"/>
      <c r="K287" s="10"/>
    </row>
    <row r="288" spans="2:16" s="6" customFormat="1" x14ac:dyDescent="0.25">
      <c r="D288" s="16"/>
      <c r="E288" s="17"/>
      <c r="F288" s="9"/>
      <c r="G288" s="9"/>
      <c r="K288" s="10"/>
    </row>
    <row r="289" spans="2:15" s="7" customFormat="1" ht="49.5" customHeight="1" x14ac:dyDescent="0.25">
      <c r="B289" s="206"/>
      <c r="C289" s="207"/>
      <c r="D289" s="207"/>
      <c r="E289" s="207"/>
      <c r="F289" s="207"/>
      <c r="G289" s="207"/>
      <c r="H289" s="207"/>
      <c r="I289" s="208"/>
      <c r="K289" s="15"/>
      <c r="L289" s="206"/>
      <c r="M289" s="207"/>
      <c r="N289" s="207"/>
      <c r="O289" s="208"/>
    </row>
    <row r="290" spans="2:15" s="6" customFormat="1" ht="18.75" customHeight="1" x14ac:dyDescent="0.25">
      <c r="D290" s="53" t="s">
        <v>41</v>
      </c>
      <c r="E290" s="17"/>
      <c r="F290" s="9"/>
      <c r="G290" s="9"/>
      <c r="K290" s="10"/>
      <c r="L290" s="6" t="s">
        <v>42</v>
      </c>
    </row>
    <row r="291" spans="2:15" s="6" customFormat="1" x14ac:dyDescent="0.25">
      <c r="D291" s="16"/>
      <c r="E291" s="17"/>
      <c r="F291" s="9"/>
      <c r="G291" s="9"/>
      <c r="K291" s="10"/>
    </row>
    <row r="292" spans="2:15" s="6" customFormat="1" x14ac:dyDescent="0.25">
      <c r="D292" s="16"/>
      <c r="E292" s="17"/>
      <c r="F292" s="9"/>
      <c r="G292" s="9"/>
      <c r="K292" s="10"/>
    </row>
    <row r="293" spans="2:15" s="7" customFormat="1" ht="49.5" customHeight="1" x14ac:dyDescent="0.25">
      <c r="B293" s="206"/>
      <c r="C293" s="207"/>
      <c r="D293" s="207"/>
      <c r="E293" s="207"/>
      <c r="F293" s="207"/>
      <c r="G293" s="207"/>
      <c r="H293" s="207"/>
      <c r="I293" s="208"/>
      <c r="K293" s="15"/>
      <c r="L293" s="206"/>
      <c r="M293" s="207"/>
      <c r="N293" s="207"/>
      <c r="O293" s="208"/>
    </row>
    <row r="294" spans="2:15" s="6" customFormat="1" ht="18.75" customHeight="1" x14ac:dyDescent="0.25">
      <c r="D294" s="53" t="s">
        <v>41</v>
      </c>
      <c r="E294" s="17"/>
      <c r="F294" s="9"/>
      <c r="G294" s="9"/>
      <c r="K294" s="10"/>
      <c r="L294" s="6" t="s">
        <v>42</v>
      </c>
    </row>
    <row r="295" spans="2:15" s="6" customFormat="1" x14ac:dyDescent="0.25">
      <c r="D295" s="16"/>
      <c r="E295" s="17"/>
      <c r="F295" s="9"/>
      <c r="G295" s="9"/>
      <c r="K295" s="10"/>
    </row>
    <row r="296" spans="2:15" s="6" customFormat="1" x14ac:dyDescent="0.25">
      <c r="D296" s="16"/>
      <c r="E296" s="17"/>
      <c r="F296" s="9"/>
      <c r="G296" s="9"/>
      <c r="K296" s="10"/>
    </row>
    <row r="297" spans="2:15" s="7" customFormat="1" ht="49.5" customHeight="1" x14ac:dyDescent="0.25">
      <c r="B297" s="206"/>
      <c r="C297" s="207"/>
      <c r="D297" s="207"/>
      <c r="E297" s="207"/>
      <c r="F297" s="207"/>
      <c r="G297" s="207"/>
      <c r="H297" s="207"/>
      <c r="I297" s="208"/>
      <c r="K297" s="15"/>
      <c r="L297" s="206"/>
      <c r="M297" s="207"/>
      <c r="N297" s="207"/>
      <c r="O297" s="208"/>
    </row>
    <row r="298" spans="2:15" s="6" customFormat="1" ht="18.75" customHeight="1" x14ac:dyDescent="0.25">
      <c r="D298" s="53" t="s">
        <v>41</v>
      </c>
      <c r="E298" s="17"/>
      <c r="F298" s="9"/>
      <c r="G298" s="9"/>
      <c r="K298" s="10"/>
      <c r="L298" s="6" t="s">
        <v>42</v>
      </c>
    </row>
    <row r="299" spans="2:15" x14ac:dyDescent="0.25"/>
    <row r="300" spans="2:15" x14ac:dyDescent="0.25"/>
    <row r="301" spans="2:15" s="7" customFormat="1" ht="49.5" customHeight="1" x14ac:dyDescent="0.25">
      <c r="B301" s="206"/>
      <c r="C301" s="207"/>
      <c r="D301" s="207"/>
      <c r="E301" s="207"/>
      <c r="F301" s="207"/>
      <c r="G301" s="207"/>
      <c r="H301" s="207"/>
      <c r="I301" s="208"/>
      <c r="K301" s="15"/>
      <c r="L301" s="206"/>
      <c r="M301" s="207"/>
      <c r="N301" s="207"/>
      <c r="O301" s="208"/>
    </row>
    <row r="302" spans="2:15" s="6" customFormat="1" ht="18.75" customHeight="1" x14ac:dyDescent="0.25">
      <c r="D302" s="53" t="s">
        <v>41</v>
      </c>
      <c r="E302" s="17"/>
      <c r="F302" s="9"/>
      <c r="G302" s="9"/>
      <c r="K302" s="10"/>
      <c r="L302" s="6" t="s">
        <v>42</v>
      </c>
    </row>
    <row r="303" spans="2:15" x14ac:dyDescent="0.25"/>
    <row r="304" spans="2:15" x14ac:dyDescent="0.25"/>
    <row r="305" x14ac:dyDescent="0.25"/>
    <row r="306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</sheetData>
  <sheetProtection algorithmName="SHA-512" hashValue="ZEyeGhO7qrCJJNea8hNsie7FRApqk/GCO07pc+LIEhBVuS8PC6YN4a/Qzqf3MFwlcC3W0Mx3K0pvwMTa179vLQ==" saltValue="dQXmIo7aUxwkPZ+F/wQOAA==" spinCount="100000" sheet="1" objects="1" scenarios="1" selectLockedCells="1"/>
  <mergeCells count="167">
    <mergeCell ref="B297:I297"/>
    <mergeCell ref="L297:O297"/>
    <mergeCell ref="B54:P54"/>
    <mergeCell ref="B285:I285"/>
    <mergeCell ref="L285:O285"/>
    <mergeCell ref="B289:I289"/>
    <mergeCell ref="L289:O289"/>
    <mergeCell ref="B293:I293"/>
    <mergeCell ref="L293:O293"/>
    <mergeCell ref="L274:O274"/>
    <mergeCell ref="B274:I274"/>
    <mergeCell ref="B278:I278"/>
    <mergeCell ref="L278:O278"/>
    <mergeCell ref="B282:P282"/>
    <mergeCell ref="B268:P268"/>
    <mergeCell ref="B269:P269"/>
    <mergeCell ref="B270:P270"/>
    <mergeCell ref="B271:P271"/>
    <mergeCell ref="B272:P272"/>
    <mergeCell ref="B255:P255"/>
    <mergeCell ref="B265:I265"/>
    <mergeCell ref="B267:P267"/>
    <mergeCell ref="B251:P251"/>
    <mergeCell ref="B228:P228"/>
    <mergeCell ref="I116:K116"/>
    <mergeCell ref="N116:O116"/>
    <mergeCell ref="B118:G118"/>
    <mergeCell ref="I118:L118"/>
    <mergeCell ref="L238:N238"/>
    <mergeCell ref="L239:N239"/>
    <mergeCell ref="O234:P234"/>
    <mergeCell ref="O235:P235"/>
    <mergeCell ref="O236:P236"/>
    <mergeCell ref="O237:P237"/>
    <mergeCell ref="O238:P238"/>
    <mergeCell ref="O239:P239"/>
    <mergeCell ref="B239:C239"/>
    <mergeCell ref="L234:N234"/>
    <mergeCell ref="L235:N235"/>
    <mergeCell ref="J234:K234"/>
    <mergeCell ref="J235:K235"/>
    <mergeCell ref="J236:K236"/>
    <mergeCell ref="J237:K237"/>
    <mergeCell ref="C125:C129"/>
    <mergeCell ref="C130:C134"/>
    <mergeCell ref="B135:D135"/>
    <mergeCell ref="B137:B142"/>
    <mergeCell ref="C138:C142"/>
    <mergeCell ref="B2:P2"/>
    <mergeCell ref="B20:P20"/>
    <mergeCell ref="B21:P21"/>
    <mergeCell ref="B114:P114"/>
    <mergeCell ref="G34:L34"/>
    <mergeCell ref="G35:L35"/>
    <mergeCell ref="G36:L36"/>
    <mergeCell ref="E67:P67"/>
    <mergeCell ref="E69:G69"/>
    <mergeCell ref="B74:P74"/>
    <mergeCell ref="B67:D67"/>
    <mergeCell ref="B69:D69"/>
    <mergeCell ref="G89:I89"/>
    <mergeCell ref="J89:K89"/>
    <mergeCell ref="F84:I84"/>
    <mergeCell ref="B22:P22"/>
    <mergeCell ref="M60:P60"/>
    <mergeCell ref="B104:P104"/>
    <mergeCell ref="B106:P106"/>
    <mergeCell ref="B107:P107"/>
    <mergeCell ref="B108:P108"/>
    <mergeCell ref="B109:P109"/>
    <mergeCell ref="B110:P110"/>
    <mergeCell ref="B263:P263"/>
    <mergeCell ref="E28:O28"/>
    <mergeCell ref="E29:O29"/>
    <mergeCell ref="E30:O30"/>
    <mergeCell ref="E31:O31"/>
    <mergeCell ref="B58:D58"/>
    <mergeCell ref="B60:C60"/>
    <mergeCell ref="B62:J62"/>
    <mergeCell ref="I69:K69"/>
    <mergeCell ref="L69:O69"/>
    <mergeCell ref="D60:K60"/>
    <mergeCell ref="B64:P64"/>
    <mergeCell ref="B65:P65"/>
    <mergeCell ref="E58:L58"/>
    <mergeCell ref="G82:L82"/>
    <mergeCell ref="F86:O86"/>
    <mergeCell ref="B72:P72"/>
    <mergeCell ref="B76:P76"/>
    <mergeCell ref="B75:P75"/>
    <mergeCell ref="B73:P73"/>
    <mergeCell ref="B219:P219"/>
    <mergeCell ref="N118:P118"/>
    <mergeCell ref="B119:B134"/>
    <mergeCell ref="C120:C124"/>
    <mergeCell ref="B143:D143"/>
    <mergeCell ref="B145:B160"/>
    <mergeCell ref="C146:C150"/>
    <mergeCell ref="C151:C155"/>
    <mergeCell ref="C156:C160"/>
    <mergeCell ref="B161:D161"/>
    <mergeCell ref="B165:B180"/>
    <mergeCell ref="C166:C170"/>
    <mergeCell ref="C171:C175"/>
    <mergeCell ref="C176:C180"/>
    <mergeCell ref="B181:D181"/>
    <mergeCell ref="B201:D201"/>
    <mergeCell ref="B203:D203"/>
    <mergeCell ref="B204:D204"/>
    <mergeCell ref="B205:D205"/>
    <mergeCell ref="B207:D207"/>
    <mergeCell ref="B209:E209"/>
    <mergeCell ref="F209:G209"/>
    <mergeCell ref="I209:K209"/>
    <mergeCell ref="B183:B198"/>
    <mergeCell ref="C184:C188"/>
    <mergeCell ref="C189:C193"/>
    <mergeCell ref="C194:C198"/>
    <mergeCell ref="B199:D199"/>
    <mergeCell ref="N209:O209"/>
    <mergeCell ref="J211:N211"/>
    <mergeCell ref="O211:P211"/>
    <mergeCell ref="L213:O213"/>
    <mergeCell ref="B221:P221"/>
    <mergeCell ref="E223:I223"/>
    <mergeCell ref="J223:P223"/>
    <mergeCell ref="B222:P222"/>
    <mergeCell ref="B223:D223"/>
    <mergeCell ref="L301:O301"/>
    <mergeCell ref="J239:K239"/>
    <mergeCell ref="D233:I233"/>
    <mergeCell ref="D234:I234"/>
    <mergeCell ref="D235:I235"/>
    <mergeCell ref="D236:I236"/>
    <mergeCell ref="D237:I237"/>
    <mergeCell ref="D238:I238"/>
    <mergeCell ref="D239:I239"/>
    <mergeCell ref="B301:I301"/>
    <mergeCell ref="B238:C238"/>
    <mergeCell ref="J238:K238"/>
    <mergeCell ref="B242:P242"/>
    <mergeCell ref="B252:D252"/>
    <mergeCell ref="E252:O252"/>
    <mergeCell ref="B253:P253"/>
    <mergeCell ref="B254:P254"/>
    <mergeCell ref="B243:P243"/>
    <mergeCell ref="L236:N236"/>
    <mergeCell ref="L237:N237"/>
    <mergeCell ref="B234:C234"/>
    <mergeCell ref="B235:C235"/>
    <mergeCell ref="B236:C236"/>
    <mergeCell ref="B237:C237"/>
    <mergeCell ref="B246:P246"/>
    <mergeCell ref="B248:P248"/>
    <mergeCell ref="B249:P249"/>
    <mergeCell ref="B250:D250"/>
    <mergeCell ref="E250:I250"/>
    <mergeCell ref="J250:P250"/>
    <mergeCell ref="B224:P224"/>
    <mergeCell ref="B225:D225"/>
    <mergeCell ref="J233:K233"/>
    <mergeCell ref="B231:P231"/>
    <mergeCell ref="L233:N233"/>
    <mergeCell ref="O233:P233"/>
    <mergeCell ref="E225:O225"/>
    <mergeCell ref="B227:P227"/>
    <mergeCell ref="B226:P226"/>
  </mergeCells>
  <pageMargins left="0.22" right="0.15748031496062992" top="0.27559055118110237" bottom="0.47244094488188981" header="0.15748031496062992" footer="0.31496062992125984"/>
  <pageSetup paperSize="9" scale="62" fitToHeight="0" orientation="portrait" horizontalDpi="1200" verticalDpi="0" r:id="rId1"/>
  <headerFooter>
    <oddFooter>&amp;LScheda offerta economica Lotto 3&amp;Rpagina &amp;P di &amp;N</oddFooter>
  </headerFooter>
  <rowBreaks count="5" manualBreakCount="5">
    <brk id="50" max="21" man="1"/>
    <brk id="101" max="16" man="1"/>
    <brk id="162" max="16" man="1"/>
    <brk id="217" max="21" man="1"/>
    <brk id="260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7996cf9b-71a5-4453-ba55-089e1287c0d1</GuiIdItemRett2TempiEsiti>
    <PesoElemento xmlns="2ebd3e46-3bcc-4717-98a7-cf4247cc7ab4">100</PesoElemento>
    <GuiIdGara xmlns="http://schemas.microsoft.com/sharepoint/v3">8f7bcdc8-bbe1-4e2d-856a-50951cff7733</GuiIdGara>
  </documentManagement>
</p:properties>
</file>

<file path=customXml/itemProps1.xml><?xml version="1.0" encoding="utf-8"?>
<ds:datastoreItem xmlns:ds="http://schemas.openxmlformats.org/officeDocument/2006/customXml" ds:itemID="{8F96C1E4-D284-476C-99D8-CB8366A1B4A9}"/>
</file>

<file path=customXml/itemProps2.xml><?xml version="1.0" encoding="utf-8"?>
<ds:datastoreItem xmlns:ds="http://schemas.openxmlformats.org/officeDocument/2006/customXml" ds:itemID="{954E6C52-DBFA-481D-995D-783E4B71EF6E}"/>
</file>

<file path=customXml/itemProps3.xml><?xml version="1.0" encoding="utf-8"?>
<ds:datastoreItem xmlns:ds="http://schemas.openxmlformats.org/officeDocument/2006/customXml" ds:itemID="{BA0BE8C7-C931-44F9-8035-782B40531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 economica LOTTO 3</vt:lpstr>
      <vt:lpstr>'offerta economica LOTTO 3'!Area_stampa</vt:lpstr>
      <vt:lpstr>'offerta economica LOTTO 3'!Titoli_stampa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 4C - Offerta Economica LOTTO 3</dc:title>
  <dc:creator/>
  <cp:lastModifiedBy/>
  <dcterms:created xsi:type="dcterms:W3CDTF">2015-10-09T12:05:32Z</dcterms:created>
  <dcterms:modified xsi:type="dcterms:W3CDTF">2016-05-30T10:18:37Z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