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 defaultThemeVersion="124226"/>
  <bookViews>
    <workbookView xWindow="240" yWindow="105" windowWidth="19440" windowHeight="9525" tabRatio="754"/>
  </bookViews>
  <sheets>
    <sheet name="Dati Gen." sheetId="4" r:id="rId1"/>
    <sheet name="Preventivo" sheetId="5" r:id="rId2"/>
    <sheet name="Elenchi" sheetId="2" state="hidden" r:id="rId3"/>
    <sheet name="Immobili" sheetId="3" state="hidden" r:id="rId4"/>
    <sheet name="Foglio1" sheetId="6" r:id="rId5"/>
  </sheets>
  <definedNames>
    <definedName name="AccordoQuadro">'Dati Gen.'!$C$2</definedName>
    <definedName name="ACERrif">'Dati Gen.'!$B$15</definedName>
    <definedName name="Amministratore">'Dati Gen.'!$C$5</definedName>
    <definedName name="_xlnm.Print_Area" localSheetId="1">Preventivo!$A$1:$M$154</definedName>
    <definedName name="CAP">Immobili!$B$2:$B$43</definedName>
    <definedName name="Capitoli">Immobili!$D$2:$D$43</definedName>
    <definedName name="CodiceCIG">'Dati Gen.'!$B$9</definedName>
    <definedName name="CodiceStabile">Preventivo!$I$13</definedName>
    <definedName name="Codici">Immobili!$C$2:$C$43</definedName>
    <definedName name="CostoMO">'Dati Gen.'!$B$17:$B$19</definedName>
    <definedName name="CostoOpCom">'Dati Gen.'!$B$19</definedName>
    <definedName name="CostoOpQual">'Dati Gen.'!$B$18</definedName>
    <definedName name="CostoOpSpec">'Dati Gen.'!$B$17</definedName>
    <definedName name="DataOrdine">#REF!</definedName>
    <definedName name="Direttore">'Dati Gen.'!$E$20</definedName>
    <definedName name="DLL">'Dati Gen.'!$E$18</definedName>
    <definedName name="EsecuzioneRilievo">Elenchi!$E$2:$E$3</definedName>
    <definedName name="Eventi">Elenchi!$E$9:$E$20</definedName>
    <definedName name="FigureTecniche">'Dati Gen.'!$D$18:$D$19</definedName>
    <definedName name="Impresa">'Dati Gen.'!$C$3</definedName>
    <definedName name="InizioContrattuale">'Dati Gen.'!$B$7</definedName>
    <definedName name="IVA">'Dati Gen.'!$E$16</definedName>
    <definedName name="ModoComunicazione">Elenchi!$A$8:$A$11</definedName>
    <definedName name="PiccoleEntità">Elenchi!$A$19:$A$39</definedName>
    <definedName name="Recapito">'Dati Gen.'!$C$4</definedName>
    <definedName name="ReferentiTecnici">'Dati Gen.'!$E$18:$E$19</definedName>
    <definedName name="Ribasso">'Dati Gen.'!$E$10</definedName>
    <definedName name="RiferimentoPreventivo">Preventivo!$H$7</definedName>
    <definedName name="RUP">'Dati Gen.'!$E$19</definedName>
    <definedName name="SoggettoRibasso">Elenchi!$A$14:$A$16</definedName>
    <definedName name="Strutture">Immobili!$A$2:$A$43</definedName>
    <definedName name="TipologiaIntervento">Elenchi!$A$2:$A$5</definedName>
    <definedName name="Tipologie">Immobili!$E$2:$E$43</definedName>
    <definedName name="UnitàMisura">Elenchi!$C$2:$C$34</definedName>
    <definedName name="UtiliImpresa">'Dati Gen.'!$E$12</definedName>
    <definedName name="UtiliImpresa2">'Dati Gen.'!$E$14</definedName>
  </definedNames>
  <calcPr calcId="145621"/>
</workbook>
</file>

<file path=xl/calcChain.xml><?xml version="1.0" encoding="utf-8"?>
<calcChain xmlns="http://schemas.openxmlformats.org/spreadsheetml/2006/main">
  <c r="H5" i="5" l="1"/>
  <c r="B126" i="5" l="1"/>
  <c r="B125" i="5"/>
  <c r="B120" i="5"/>
  <c r="G120" i="5"/>
  <c r="B79" i="5"/>
  <c r="G79" i="5"/>
  <c r="I13" i="5" l="1"/>
  <c r="L13" i="5"/>
  <c r="G13" i="5"/>
  <c r="B23" i="5" l="1"/>
  <c r="G152" i="5" l="1"/>
  <c r="B150" i="5"/>
  <c r="H150" i="5"/>
  <c r="H136" i="5" l="1"/>
  <c r="F136" i="5" l="1"/>
  <c r="P26" i="5"/>
  <c r="L109" i="5"/>
  <c r="L110" i="5"/>
  <c r="L111" i="5"/>
  <c r="L112" i="5"/>
  <c r="L113" i="5"/>
  <c r="L114" i="5"/>
  <c r="L115" i="5"/>
  <c r="L108" i="5"/>
  <c r="B114" i="5"/>
  <c r="B115" i="5"/>
  <c r="B108" i="5"/>
  <c r="B109" i="5"/>
  <c r="B110" i="5"/>
  <c r="B111" i="5"/>
  <c r="B112" i="5"/>
  <c r="B113" i="5"/>
  <c r="L100" i="5"/>
  <c r="L93" i="5"/>
  <c r="L94" i="5"/>
  <c r="L95" i="5"/>
  <c r="L96" i="5"/>
  <c r="L92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23" i="5"/>
  <c r="B102" i="5"/>
  <c r="B103" i="5"/>
  <c r="B104" i="5"/>
  <c r="B100" i="5"/>
  <c r="B101" i="5"/>
  <c r="B94" i="5"/>
  <c r="B95" i="5"/>
  <c r="B96" i="5"/>
  <c r="B93" i="5"/>
  <c r="B24" i="5"/>
  <c r="B25" i="5" s="1"/>
  <c r="B26" i="5" s="1"/>
  <c r="B27" i="5" s="1"/>
  <c r="B28" i="5" s="1"/>
  <c r="B29" i="5" s="1"/>
  <c r="B92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C88" i="5"/>
  <c r="C87" i="5"/>
  <c r="C86" i="5"/>
  <c r="J88" i="5"/>
  <c r="L88" i="5" s="1"/>
  <c r="L87" i="5"/>
  <c r="L86" i="5"/>
  <c r="B136" i="5"/>
  <c r="G136" i="5"/>
  <c r="B128" i="5"/>
  <c r="B124" i="5"/>
  <c r="J77" i="5"/>
  <c r="B77" i="5"/>
  <c r="L104" i="5"/>
  <c r="L103" i="5"/>
  <c r="L102" i="5"/>
  <c r="L101" i="5"/>
  <c r="G11" i="5"/>
  <c r="L63" i="5" l="1"/>
  <c r="L97" i="5"/>
  <c r="L116" i="5"/>
  <c r="L105" i="5"/>
  <c r="L89" i="5"/>
  <c r="O89" i="5" s="1"/>
  <c r="C72" i="5" l="1"/>
  <c r="O105" i="5"/>
  <c r="I71" i="5"/>
  <c r="O97" i="5"/>
  <c r="O116" i="5"/>
  <c r="L125" i="5" s="1"/>
  <c r="J72" i="5"/>
  <c r="F71" i="5"/>
  <c r="B71" i="5"/>
  <c r="J71" i="5"/>
  <c r="L71" i="5" s="1"/>
  <c r="C71" i="5"/>
  <c r="G71" i="5"/>
  <c r="H71" i="5"/>
  <c r="H72" i="5"/>
  <c r="I72" i="5"/>
  <c r="L72" i="5" s="1"/>
  <c r="F72" i="5"/>
  <c r="G72" i="5"/>
  <c r="B72" i="5"/>
  <c r="I70" i="5"/>
  <c r="L118" i="5"/>
  <c r="F120" i="5" s="1"/>
  <c r="L120" i="5" s="1"/>
  <c r="C70" i="5"/>
  <c r="H70" i="5"/>
  <c r="F70" i="5"/>
  <c r="G70" i="5"/>
  <c r="J70" i="5"/>
  <c r="B70" i="5"/>
  <c r="L126" i="5"/>
  <c r="O120" i="5" l="1"/>
  <c r="L70" i="5"/>
  <c r="L73" i="5" s="1"/>
  <c r="L75" i="5" s="1"/>
  <c r="I134" i="5" l="1"/>
  <c r="L136" i="5" s="1"/>
  <c r="L77" i="5"/>
  <c r="F77" i="5"/>
  <c r="F79" i="5" l="1"/>
  <c r="L79" i="5" s="1"/>
  <c r="L124" i="5" s="1"/>
  <c r="L127" i="5" s="1"/>
  <c r="L128" i="5" l="1"/>
  <c r="L129" i="5" s="1"/>
  <c r="F142" i="5"/>
  <c r="L138" i="5" s="1"/>
</calcChain>
</file>

<file path=xl/sharedStrings.xml><?xml version="1.0" encoding="utf-8"?>
<sst xmlns="http://schemas.openxmlformats.org/spreadsheetml/2006/main" count="334" uniqueCount="201">
  <si>
    <t>Tipologia di intervento</t>
  </si>
  <si>
    <t>CAP</t>
  </si>
  <si>
    <t>STRUTTURE</t>
  </si>
  <si>
    <t>CAPITOLI</t>
  </si>
  <si>
    <t>TIPOLOGIE</t>
  </si>
  <si>
    <t>Codice CIG</t>
  </si>
  <si>
    <t>Prog.</t>
  </si>
  <si>
    <t>Unità di misura</t>
  </si>
  <si>
    <t>Quantità</t>
  </si>
  <si>
    <t>cad</t>
  </si>
  <si>
    <t>per Telefono</t>
  </si>
  <si>
    <t>ModoComunicazione</t>
  </si>
  <si>
    <t>si è provveduto a redigere il presente computo estimativo</t>
  </si>
  <si>
    <t>Ribasso d'asta</t>
  </si>
  <si>
    <t>capitolo di spesa</t>
  </si>
  <si>
    <t>Descrizione da prezzario</t>
  </si>
  <si>
    <t>INDICAZIONE  DEI  LAVORI</t>
  </si>
  <si>
    <t>per la esecuzione di opere di M.O. per:</t>
  </si>
  <si>
    <t>TOTALE NETTO  DELLE OPERE COMPIUTE</t>
  </si>
  <si>
    <t>TOTALE NETTO  DELLE OPERE IN ECONOMIA</t>
  </si>
  <si>
    <t>TOTALE NETTO  DELLE FORNITURE E DEI MATERIALI</t>
  </si>
  <si>
    <t>N° di tariffa
o riferimento</t>
  </si>
  <si>
    <t>Op. specializzato</t>
  </si>
  <si>
    <t>Op. qualificato</t>
  </si>
  <si>
    <t>Op. comune</t>
  </si>
  <si>
    <t>TOTALE NETTO  OPERE PER LA SICUREZZA NELLE INTERFERENZE</t>
  </si>
  <si>
    <t>Per quanto riguarda le opere di M.O. da eseguire, su richiesta della D.LL., si fa presente, a maggior dettaglio, quanto segue:</t>
  </si>
  <si>
    <t>Si</t>
  </si>
  <si>
    <t>No</t>
  </si>
  <si>
    <t>SoggettoRibasso</t>
  </si>
  <si>
    <t>-</t>
  </si>
  <si>
    <t>%</t>
  </si>
  <si>
    <t>% ora</t>
  </si>
  <si>
    <t>addetto</t>
  </si>
  <si>
    <t>al gradino</t>
  </si>
  <si>
    <t>cm</t>
  </si>
  <si>
    <t>cm/m²</t>
  </si>
  <si>
    <t>cm²</t>
  </si>
  <si>
    <t>coppia</t>
  </si>
  <si>
    <t>dm²</t>
  </si>
  <si>
    <t>dm³</t>
  </si>
  <si>
    <t>giorno</t>
  </si>
  <si>
    <t>kg</t>
  </si>
  <si>
    <t>km</t>
  </si>
  <si>
    <t>kW</t>
  </si>
  <si>
    <t>litro</t>
  </si>
  <si>
    <t>m</t>
  </si>
  <si>
    <t>m/cm</t>
  </si>
  <si>
    <t>m/mm</t>
  </si>
  <si>
    <t>m²</t>
  </si>
  <si>
    <t>m²/cm</t>
  </si>
  <si>
    <t>m²/mm</t>
  </si>
  <si>
    <t>m³</t>
  </si>
  <si>
    <t>m³/km</t>
  </si>
  <si>
    <t>mese</t>
  </si>
  <si>
    <t>mgl</t>
  </si>
  <si>
    <t>ogni 100</t>
  </si>
  <si>
    <t>ora</t>
  </si>
  <si>
    <t>p.b.</t>
  </si>
  <si>
    <t>paio</t>
  </si>
  <si>
    <t>ton</t>
  </si>
  <si>
    <t>uomo/anno</t>
  </si>
  <si>
    <t>PiccolaEntità</t>
  </si>
  <si>
    <t>IVA</t>
  </si>
  <si>
    <t>RIEPILOGO OFFERTA ECONOMICA</t>
  </si>
  <si>
    <t>D) UTILI DI IMPRESA SULLA MANO D'OPERA</t>
  </si>
  <si>
    <t>E) MANO D'OPERA IN ECONOMIA</t>
  </si>
  <si>
    <t>F) OPERE PER LA SICUREZZA NELLE INTERFERENZE</t>
  </si>
  <si>
    <t>CRONOPROGRAMMA DELLE LAVORAZIONI</t>
  </si>
  <si>
    <t>Magg. opere piccola entità</t>
  </si>
  <si>
    <t xml:space="preserve">In riferimento alle opere indicate nel presente computo metrico, la durata prevedibile per l'intero lavoro si può indicare in giorni </t>
  </si>
  <si>
    <t>urgente</t>
  </si>
  <si>
    <t>non urgente</t>
  </si>
  <si>
    <t>di somma urgenza</t>
  </si>
  <si>
    <t>Inizio contrattuale</t>
  </si>
  <si>
    <t>Ammontare netto delle opere soggette al ribasso</t>
  </si>
  <si>
    <t>Ammontare netto delle opere non soggette al ribasso</t>
  </si>
  <si>
    <t>Ammontare netto totale delle opere del presente ordinativo</t>
  </si>
  <si>
    <t>Ammontare lordo delle opere</t>
  </si>
  <si>
    <t xml:space="preserve"> naturali e consecutivi.</t>
  </si>
  <si>
    <t>Eventi Urgenza</t>
  </si>
  <si>
    <t>mediante Fax</t>
  </si>
  <si>
    <t>mediante e-Mail</t>
  </si>
  <si>
    <t>Inoltre, in caso di ritardo nella consegna imputabile all'impresa e in assenza di proroga concessa dalla D.LL., gli stessi lavori non potranno protrarsi  oltre la data del</t>
  </si>
  <si>
    <t>EsecuzioneRilievo</t>
  </si>
  <si>
    <t>Trattandosi di interventi di particolare rilevanza, ha ritenuto necessario verificare in loco, effettuando un sopralluogo presso l'immobile in data</t>
  </si>
  <si>
    <t>Non trattandosi di interventi di particolare rilevanza, ha ritenuto sufficiente verificare la corretta realizzazione con l'ausilio della sola documentazione e sentito il parere del referente INPS di sede.</t>
  </si>
  <si>
    <t>L'Amministratore dell'Impresa</t>
  </si>
  <si>
    <t>ore</t>
  </si>
  <si>
    <t>Prezzo unitario escluse maggiorazioni</t>
  </si>
  <si>
    <t>Importo Parziale
comprese maggiorazioni</t>
  </si>
  <si>
    <t>A) OPERE COMPIUTE E MATERIALI (da elenco prezzi di riferimento)</t>
  </si>
  <si>
    <t>C) NOLI, TRASPORTI (se non cosiderati nelle voci di elenco prezzi)</t>
  </si>
  <si>
    <t>B) MATERIALI E FORNITURE (su fatturazione)</t>
  </si>
  <si>
    <t>Op comune</t>
  </si>
  <si>
    <t>TOTALE NETTO  DEI NOLI E TRASPORTI</t>
  </si>
  <si>
    <t>TOTALE NETTO  DEGLI UTILI DI IMPRESA</t>
  </si>
  <si>
    <t>Altre magg.</t>
  </si>
  <si>
    <t>Evento o calamità naturale che ha intaccato elementi edilizi primari (pilastri, travi, solai, tettoie ecc.).</t>
  </si>
  <si>
    <t>Danno improvviso e/o accidentale costituente pericolo imminente per l'incolumità di persone e/o cose.</t>
  </si>
  <si>
    <t>Danno da effrazione agli accessi principali e/o di sicurezza dell'immobile, che consente l'accesso incontrollato alla struttura nelle ore di assenza del personale.</t>
  </si>
  <si>
    <t>Danno da effrazione agli accessi principali e/o di sicurezza dell'immobile, che non costituisce pregiudizio per gli accessi ma solamente disagio temporaneo.</t>
  </si>
  <si>
    <t>Previsione di necessità operative e/o di riorganizzazione interna degli uffici per motivi di ordinaria attività.</t>
  </si>
  <si>
    <t>Danno o carenza igienica dei locali per normale invecchiamento delle finiture.</t>
  </si>
  <si>
    <t>Danno o carenza igienica dei locali per elevato invecchiamento delle finiture.</t>
  </si>
  <si>
    <t>Rif. Note</t>
  </si>
  <si>
    <t>scadenza oltre la quale il Committente potrà risolvere l'intero "Accordo Quadro" per grave inadempienza. Ai sensi dell'art. 19 del C.S.A., il ritardo assoggetterà l'Esecutore alla applicazione di una</t>
  </si>
  <si>
    <t>penale non superiore all'importo di</t>
  </si>
  <si>
    <t xml:space="preserve">da commisurare sulla base dei ritardi effettivamente conseguiti. </t>
  </si>
  <si>
    <t xml:space="preserve"> Si trasmette il presente atto per la superiore approvazione dell'opera e per la sottoscrizione del relativo contratto applicativo.</t>
  </si>
  <si>
    <t>in data</t>
  </si>
  <si>
    <t>Note/Ubicazione</t>
  </si>
  <si>
    <t>Evento  accidentale imprevisto, che non consente indugi alla sua esecuzione in quanto crea, o potrebbe creare a breve, impedimenti e/o rischi per persono e/o cose.</t>
  </si>
  <si>
    <t>Evento generico</t>
  </si>
  <si>
    <t>Necessità operative e/o di riorganizzazione interna degli uffici per motivi di nuove incombenze aziendali da attivare su disposizioni D.G.</t>
  </si>
  <si>
    <t xml:space="preserve">Data, </t>
  </si>
  <si>
    <t>Accordo quadro</t>
  </si>
  <si>
    <t>Impresa</t>
  </si>
  <si>
    <t>Recapito</t>
  </si>
  <si>
    <t>il Direttore dei Lavori</t>
  </si>
  <si>
    <t>il R.U.P.</t>
  </si>
  <si>
    <t>Altro</t>
  </si>
  <si>
    <t>Rif. Note/Foto</t>
  </si>
  <si>
    <t>Il RUP</t>
  </si>
  <si>
    <t xml:space="preserve">In ottemperanza a quanto previsto dall'art.2 commi a), b), c) e d) del C.S.A. relativo all'Accordo Quadro, codice CIG </t>
  </si>
  <si>
    <t>per unità resid.li e comm.li patrim. reddito</t>
  </si>
  <si>
    <t xml:space="preserve">a seguito della richiesta </t>
  </si>
  <si>
    <t xml:space="preserve">trasmessaci dalla D.LL., come previsto dal C.S.A, con n°rif. </t>
  </si>
  <si>
    <t>Amministratore</t>
  </si>
  <si>
    <t>Visto si Approva</t>
  </si>
  <si>
    <t>Direttore Regionale</t>
  </si>
  <si>
    <t>#</t>
  </si>
  <si>
    <t>SEDE PROVINCIALE</t>
  </si>
  <si>
    <t>MAGAZZINO</t>
  </si>
  <si>
    <t>Utili d'impresa m.o.</t>
  </si>
  <si>
    <t>Utili d'impresa materiali</t>
  </si>
  <si>
    <t>XXXXXXXX</t>
  </si>
  <si>
    <t>XXXXXX</t>
  </si>
  <si>
    <t>XXXXX</t>
  </si>
  <si>
    <t>XXXXXXX</t>
  </si>
  <si>
    <t>DIREZIONE REGIONALE INPS EMILIA R.</t>
  </si>
  <si>
    <t>INPS STABILI STRUMENTALI EMILIA ROMAGNA</t>
  </si>
  <si>
    <t>nome tecnico</t>
  </si>
  <si>
    <t>Ing Eugenio Bolondi</t>
  </si>
  <si>
    <t>Dott. Michele Salomone</t>
  </si>
  <si>
    <t>Prezzario DEI</t>
  </si>
  <si>
    <t>Spett.le INPS
Sede Regionale per l'Emilia Romagna
Vial Milazzo 4/2
40121 BOLOGNA</t>
  </si>
  <si>
    <t>matricola</t>
  </si>
  <si>
    <t>MATR</t>
  </si>
  <si>
    <t>MODENA 1 - Viale Reiter 74</t>
  </si>
  <si>
    <t>714/83</t>
  </si>
  <si>
    <t>5u110401604</t>
  </si>
  <si>
    <t>MODENA 2 - Viale Reiter 74</t>
  </si>
  <si>
    <t>825/90</t>
  </si>
  <si>
    <t>MODENA 3 - Viale Reiter 74</t>
  </si>
  <si>
    <t>CARPI - Via Remesina interna 44</t>
  </si>
  <si>
    <t>S.M.</t>
  </si>
  <si>
    <t>5u110401602</t>
  </si>
  <si>
    <t>AGENZIA</t>
  </si>
  <si>
    <t>PIACENZA 1 - Piazza Cavalli 62</t>
  </si>
  <si>
    <t>PC 1089/89</t>
  </si>
  <si>
    <t>5u110401601</t>
  </si>
  <si>
    <t>PIACENZA 2 - Piazza Cavalli 62</t>
  </si>
  <si>
    <t>PIACENZA 3 - Piazza Cavalli 62</t>
  </si>
  <si>
    <t>PC 100/94</t>
  </si>
  <si>
    <t>PIACENZA - Via Trento 9</t>
  </si>
  <si>
    <t>FERRARA 1 - Viale Cavour 164</t>
  </si>
  <si>
    <t>FE 1169/74</t>
  </si>
  <si>
    <t>FERRARA 2 - Viale Cavour 164</t>
  </si>
  <si>
    <t>FE 113/58</t>
  </si>
  <si>
    <t>FERRARA 3 - Viale Cavour 164</t>
  </si>
  <si>
    <t>FE 800064/01</t>
  </si>
  <si>
    <t>FERRARA 4 - Viale Cavour 164</t>
  </si>
  <si>
    <t>FE 1168/75</t>
  </si>
  <si>
    <t>PARMA 1 - Viale Basetti 10</t>
  </si>
  <si>
    <t>PARMA 2 - Viale Basetti 10</t>
  </si>
  <si>
    <t>83/89</t>
  </si>
  <si>
    <t>PARMA 3 - Viale Basetti 10</t>
  </si>
  <si>
    <t>82/89</t>
  </si>
  <si>
    <t>REGGIO EMILIA 1 -  Via della Previdenza Sociale 6</t>
  </si>
  <si>
    <t>91/94</t>
  </si>
  <si>
    <t>REGGIO EMILIA 2 -  Via della Previdenza Sociale 6</t>
  </si>
  <si>
    <t>42/94</t>
  </si>
  <si>
    <t>REGGIO EMILIA 3 -  Via della Previdenza Sociale 6</t>
  </si>
  <si>
    <t>94/94</t>
  </si>
  <si>
    <t>REGGIO EMILIA 4 -  Via della Previdenza Sociale 6</t>
  </si>
  <si>
    <t>95/94</t>
  </si>
  <si>
    <t>REGGIO EMILIA 5 -  Via della Previdenza Sociale 6</t>
  </si>
  <si>
    <t>92/94</t>
  </si>
  <si>
    <t>REGGIO EMILIA 6 -  Via della Previdenza Sociale 6</t>
  </si>
  <si>
    <t>93/94</t>
  </si>
  <si>
    <t>BOLOGNA R. 1 - Via Milazzo 4/2</t>
  </si>
  <si>
    <t>1255/89</t>
  </si>
  <si>
    <t>SEDE REGIONALE</t>
  </si>
  <si>
    <t>BOLOGNA R. 2  - Via Milazzo 4/2</t>
  </si>
  <si>
    <t>BO 1130</t>
  </si>
  <si>
    <t>BOLOGNA R. 3  - Via Milazzo 4/2</t>
  </si>
  <si>
    <t xml:space="preserve">LOTTO N. 1
</t>
  </si>
  <si>
    <t xml:space="preserve">Allegato 4 al C.S.A.
MODELLO PREVENTIVO </t>
  </si>
  <si>
    <t>Magg. P.to 6.9 CSA</t>
  </si>
  <si>
    <t>7387489CC4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</si>
</sst>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0000"/>
    <numFmt numFmtId="165" formatCode="_-[$€-410]\ * #,##0.00_-;\-[$€-410]\ * #,##0.00_-;_-[$€-410]\ * &quot;-&quot;??_-;_-@_-"/>
    <numFmt numFmtId="166" formatCode="000"/>
    <numFmt numFmtId="167" formatCode="#,##0.00_ ;[Red]\-#,##0.00\ "/>
    <numFmt numFmtId="168" formatCode="&quot;A &quot;000"/>
    <numFmt numFmtId="169" formatCode="&quot;B &quot;000"/>
    <numFmt numFmtId="170" formatCode="&quot;C &quot;000"/>
    <numFmt numFmtId="171" formatCode="&quot;D &quot;000"/>
    <numFmt numFmtId="172" formatCode="&quot;E &quot;000"/>
    <numFmt numFmtId="173" formatCode="&quot;F &quot;000"/>
    <numFmt numFmtId="174" formatCode="0.000%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b/>
      <sz val="10"/>
      <color indexed="12"/>
      <name val="Verdana"/>
      <family val="2"/>
    </font>
    <font>
      <b/>
      <sz val="8"/>
      <color indexed="10"/>
      <name val="Verdana"/>
      <family val="2"/>
    </font>
    <font>
      <i/>
      <sz val="8"/>
      <color indexed="12"/>
      <name val="Verdana"/>
      <family val="2"/>
    </font>
    <font>
      <sz val="10"/>
      <color indexed="12"/>
      <name val="Verdana"/>
      <family val="2"/>
    </font>
    <font>
      <b/>
      <sz val="10"/>
      <name val="Arial"/>
      <family val="2"/>
    </font>
    <font>
      <b/>
      <sz val="16"/>
      <color indexed="8"/>
      <name val="Verdana"/>
      <family val="2"/>
    </font>
    <font>
      <sz val="11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i/>
      <sz val="10"/>
      <color rgb="FF0000FF"/>
      <name val="Verdana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2"/>
      <name val="Verdana"/>
      <family val="2"/>
    </font>
    <font>
      <b/>
      <sz val="14"/>
      <color theme="1"/>
      <name val="Calibri"/>
      <family val="2"/>
      <scheme val="minor"/>
    </font>
    <font>
      <i/>
      <sz val="10"/>
      <color rgb="FFFF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49" fontId="4" fillId="0" borderId="4" xfId="0" applyNumberFormat="1" applyFont="1" applyBorder="1" applyAlignment="1" applyProtection="1">
      <alignment horizontal="center" vertical="top" wrapText="1"/>
      <protection locked="0"/>
    </xf>
    <xf numFmtId="167" fontId="4" fillId="0" borderId="4" xfId="0" quotePrefix="1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9" fontId="21" fillId="0" borderId="2" xfId="1" applyNumberFormat="1" applyFont="1" applyBorder="1"/>
    <xf numFmtId="9" fontId="21" fillId="0" borderId="3" xfId="1" applyNumberFormat="1" applyFont="1" applyBorder="1"/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9" fontId="21" fillId="0" borderId="1" xfId="1" applyFont="1" applyBorder="1"/>
    <xf numFmtId="0" fontId="2" fillId="0" borderId="0" xfId="0" applyFont="1" applyProtection="1"/>
    <xf numFmtId="165" fontId="3" fillId="2" borderId="6" xfId="0" applyNumberFormat="1" applyFont="1" applyFill="1" applyBorder="1" applyAlignment="1" applyProtection="1"/>
    <xf numFmtId="165" fontId="8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/>
    <xf numFmtId="0" fontId="2" fillId="3" borderId="0" xfId="0" applyFont="1" applyFill="1" applyBorder="1" applyAlignment="1" applyProtection="1"/>
    <xf numFmtId="168" fontId="4" fillId="2" borderId="8" xfId="0" applyNumberFormat="1" applyFont="1" applyFill="1" applyBorder="1" applyAlignment="1" applyProtection="1">
      <alignment horizontal="center" vertical="top"/>
    </xf>
    <xf numFmtId="169" fontId="4" fillId="2" borderId="8" xfId="0" applyNumberFormat="1" applyFont="1" applyFill="1" applyBorder="1" applyAlignment="1" applyProtection="1">
      <alignment horizontal="center" vertical="top"/>
    </xf>
    <xf numFmtId="170" fontId="4" fillId="2" borderId="8" xfId="0" applyNumberFormat="1" applyFont="1" applyFill="1" applyBorder="1" applyAlignment="1" applyProtection="1">
      <alignment horizontal="center" vertical="top"/>
    </xf>
    <xf numFmtId="171" fontId="4" fillId="2" borderId="8" xfId="0" applyNumberFormat="1" applyFont="1" applyFill="1" applyBorder="1" applyAlignment="1" applyProtection="1">
      <alignment horizontal="center" vertical="top"/>
    </xf>
    <xf numFmtId="10" fontId="4" fillId="2" borderId="4" xfId="1" quotePrefix="1" applyNumberFormat="1" applyFont="1" applyFill="1" applyBorder="1" applyAlignment="1" applyProtection="1">
      <alignment horizontal="center"/>
    </xf>
    <xf numFmtId="165" fontId="4" fillId="2" borderId="4" xfId="0" applyNumberFormat="1" applyFont="1" applyFill="1" applyBorder="1" applyAlignment="1" applyProtection="1"/>
    <xf numFmtId="0" fontId="4" fillId="2" borderId="4" xfId="0" applyFont="1" applyFill="1" applyBorder="1" applyAlignment="1" applyProtection="1">
      <alignment horizontal="left" vertical="top" wrapText="1"/>
    </xf>
    <xf numFmtId="165" fontId="12" fillId="2" borderId="9" xfId="0" applyNumberFormat="1" applyFont="1" applyFill="1" applyBorder="1" applyAlignment="1" applyProtection="1">
      <alignment vertical="center"/>
    </xf>
    <xf numFmtId="172" fontId="4" fillId="2" borderId="8" xfId="0" applyNumberFormat="1" applyFont="1" applyFill="1" applyBorder="1" applyAlignment="1" applyProtection="1">
      <alignment horizontal="center" vertical="top"/>
    </xf>
    <xf numFmtId="165" fontId="3" fillId="2" borderId="10" xfId="0" applyNumberFormat="1" applyFont="1" applyFill="1" applyBorder="1" applyAlignment="1" applyProtection="1">
      <alignment vertical="center"/>
    </xf>
    <xf numFmtId="165" fontId="3" fillId="2" borderId="11" xfId="0" applyNumberFormat="1" applyFont="1" applyFill="1" applyBorder="1" applyAlignment="1" applyProtection="1">
      <alignment vertical="center"/>
    </xf>
    <xf numFmtId="165" fontId="4" fillId="2" borderId="12" xfId="0" applyNumberFormat="1" applyFont="1" applyFill="1" applyBorder="1" applyAlignment="1" applyProtection="1">
      <alignment vertical="center"/>
    </xf>
    <xf numFmtId="165" fontId="4" fillId="2" borderId="13" xfId="0" applyNumberFormat="1" applyFont="1" applyFill="1" applyBorder="1" applyAlignment="1" applyProtection="1">
      <alignment vertical="center"/>
    </xf>
    <xf numFmtId="165" fontId="12" fillId="2" borderId="14" xfId="0" applyNumberFormat="1" applyFont="1" applyFill="1" applyBorder="1" applyAlignment="1" applyProtection="1">
      <alignment vertical="center"/>
    </xf>
    <xf numFmtId="14" fontId="5" fillId="4" borderId="15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right" vertical="center"/>
    </xf>
    <xf numFmtId="0" fontId="11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Protection="1"/>
    <xf numFmtId="0" fontId="2" fillId="3" borderId="0" xfId="0" applyFont="1" applyFill="1" applyAlignment="1" applyProtection="1">
      <alignment horizontal="right"/>
    </xf>
    <xf numFmtId="0" fontId="4" fillId="2" borderId="17" xfId="0" applyNumberFormat="1" applyFont="1" applyFill="1" applyBorder="1" applyAlignment="1" applyProtection="1">
      <alignment horizontal="left" vertical="top" wrapText="1"/>
    </xf>
    <xf numFmtId="0" fontId="4" fillId="2" borderId="4" xfId="0" applyNumberFormat="1" applyFont="1" applyFill="1" applyBorder="1" applyAlignment="1" applyProtection="1">
      <alignment horizontal="center"/>
    </xf>
    <xf numFmtId="0" fontId="3" fillId="5" borderId="18" xfId="0" quotePrefix="1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vertical="center"/>
    </xf>
    <xf numFmtId="0" fontId="9" fillId="5" borderId="20" xfId="0" applyFont="1" applyFill="1" applyBorder="1" applyAlignment="1" applyProtection="1">
      <alignment vertical="center"/>
    </xf>
    <xf numFmtId="0" fontId="3" fillId="5" borderId="20" xfId="0" applyFont="1" applyFill="1" applyBorder="1" applyAlignment="1" applyProtection="1">
      <alignment vertical="center"/>
    </xf>
    <xf numFmtId="3" fontId="3" fillId="5" borderId="21" xfId="0" applyNumberFormat="1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vertical="center" wrapText="1"/>
    </xf>
    <xf numFmtId="0" fontId="15" fillId="3" borderId="0" xfId="0" applyFont="1" applyFill="1" applyAlignment="1" applyProtection="1"/>
    <xf numFmtId="14" fontId="2" fillId="0" borderId="0" xfId="0" applyNumberFormat="1" applyFont="1" applyProtection="1"/>
    <xf numFmtId="0" fontId="1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165" fontId="12" fillId="2" borderId="22" xfId="0" applyNumberFormat="1" applyFont="1" applyFill="1" applyBorder="1" applyAlignment="1" applyProtection="1">
      <alignment vertical="center"/>
    </xf>
    <xf numFmtId="165" fontId="11" fillId="2" borderId="22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0" fontId="5" fillId="3" borderId="0" xfId="0" applyFont="1" applyFill="1" applyAlignment="1" applyProtection="1">
      <alignment vertical="center"/>
    </xf>
    <xf numFmtId="165" fontId="4" fillId="2" borderId="22" xfId="0" applyNumberFormat="1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</xf>
    <xf numFmtId="0" fontId="3" fillId="5" borderId="23" xfId="0" quotePrefix="1" applyFont="1" applyFill="1" applyBorder="1" applyAlignment="1" applyProtection="1">
      <alignment horizontal="center" vertical="center"/>
    </xf>
    <xf numFmtId="166" fontId="8" fillId="5" borderId="24" xfId="0" applyNumberFormat="1" applyFont="1" applyFill="1" applyBorder="1" applyAlignment="1" applyProtection="1">
      <alignment horizontal="right" vertical="center"/>
    </xf>
    <xf numFmtId="0" fontId="11" fillId="0" borderId="0" xfId="0" applyFont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4" fontId="13" fillId="6" borderId="15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17" fillId="0" borderId="0" xfId="0" applyFont="1"/>
    <xf numFmtId="166" fontId="8" fillId="5" borderId="27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Protection="1"/>
    <xf numFmtId="0" fontId="4" fillId="0" borderId="4" xfId="0" applyFont="1" applyBorder="1" applyAlignment="1" applyProtection="1">
      <alignment horizontal="left" vertical="top" wrapText="1"/>
      <protection locked="0"/>
    </xf>
    <xf numFmtId="165" fontId="4" fillId="0" borderId="29" xfId="0" applyNumberFormat="1" applyFont="1" applyBorder="1" applyAlignment="1" applyProtection="1">
      <protection locked="0"/>
    </xf>
    <xf numFmtId="173" fontId="4" fillId="3" borderId="8" xfId="0" applyNumberFormat="1" applyFont="1" applyFill="1" applyBorder="1" applyAlignment="1" applyProtection="1">
      <alignment horizontal="center" vertical="top"/>
    </xf>
    <xf numFmtId="49" fontId="4" fillId="3" borderId="4" xfId="0" applyNumberFormat="1" applyFont="1" applyFill="1" applyBorder="1" applyAlignment="1" applyProtection="1">
      <alignment horizontal="center"/>
    </xf>
    <xf numFmtId="165" fontId="4" fillId="3" borderId="4" xfId="0" applyNumberFormat="1" applyFont="1" applyFill="1" applyBorder="1" applyAlignment="1" applyProtection="1"/>
    <xf numFmtId="0" fontId="4" fillId="2" borderId="4" xfId="0" applyNumberFormat="1" applyFont="1" applyFill="1" applyBorder="1" applyAlignment="1" applyProtection="1">
      <alignment horizontal="center" vertical="top" wrapText="1"/>
    </xf>
    <xf numFmtId="170" fontId="4" fillId="3" borderId="8" xfId="0" applyNumberFormat="1" applyFont="1" applyFill="1" applyBorder="1" applyAlignment="1" applyProtection="1">
      <alignment horizontal="center" vertical="top"/>
    </xf>
    <xf numFmtId="2" fontId="2" fillId="7" borderId="22" xfId="0" applyNumberFormat="1" applyFont="1" applyFill="1" applyBorder="1" applyAlignment="1" applyProtection="1">
      <alignment vertical="center"/>
    </xf>
    <xf numFmtId="9" fontId="4" fillId="8" borderId="4" xfId="0" applyNumberFormat="1" applyFont="1" applyFill="1" applyBorder="1" applyAlignment="1" applyProtection="1">
      <alignment horizontal="center" vertical="top" wrapText="1"/>
      <protection locked="0"/>
    </xf>
    <xf numFmtId="49" fontId="4" fillId="8" borderId="4" xfId="0" applyNumberFormat="1" applyFont="1" applyFill="1" applyBorder="1" applyAlignment="1" applyProtection="1">
      <alignment horizontal="center"/>
      <protection locked="0"/>
    </xf>
    <xf numFmtId="49" fontId="4" fillId="3" borderId="5" xfId="0" applyNumberFormat="1" applyFont="1" applyFill="1" applyBorder="1" applyAlignment="1" applyProtection="1">
      <alignment horizontal="left" vertical="top" wrapText="1"/>
    </xf>
    <xf numFmtId="49" fontId="4" fillId="3" borderId="31" xfId="0" applyNumberFormat="1" applyFont="1" applyFill="1" applyBorder="1" applyAlignment="1" applyProtection="1">
      <alignment horizontal="left" vertical="top" wrapText="1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165" fontId="13" fillId="6" borderId="25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/>
    </xf>
    <xf numFmtId="0" fontId="2" fillId="3" borderId="22" xfId="0" applyFont="1" applyFill="1" applyBorder="1" applyAlignment="1" applyProtection="1">
      <alignment vertical="top" wrapText="1"/>
    </xf>
    <xf numFmtId="0" fontId="2" fillId="3" borderId="22" xfId="0" applyFont="1" applyFill="1" applyBorder="1" applyAlignment="1" applyProtection="1">
      <alignment wrapText="1"/>
    </xf>
    <xf numFmtId="0" fontId="19" fillId="0" borderId="0" xfId="0" applyFont="1"/>
    <xf numFmtId="0" fontId="4" fillId="0" borderId="22" xfId="0" applyFont="1" applyFill="1" applyBorder="1" applyAlignment="1" applyProtection="1">
      <protection locked="0"/>
    </xf>
    <xf numFmtId="165" fontId="4" fillId="8" borderId="4" xfId="0" applyNumberFormat="1" applyFont="1" applyFill="1" applyBorder="1" applyAlignment="1" applyProtection="1">
      <alignment horizontal="center" vertical="top" wrapText="1"/>
      <protection locked="0"/>
    </xf>
    <xf numFmtId="1" fontId="4" fillId="4" borderId="15" xfId="0" applyNumberFormat="1" applyFont="1" applyFill="1" applyBorder="1" applyAlignment="1" applyProtection="1">
      <alignment horizontal="center" vertical="center"/>
      <protection locked="0"/>
    </xf>
    <xf numFmtId="14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8" borderId="1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2" fillId="9" borderId="0" xfId="0" applyFont="1" applyFill="1" applyProtection="1"/>
    <xf numFmtId="1" fontId="13" fillId="10" borderId="15" xfId="0" applyNumberFormat="1" applyFont="1" applyFill="1" applyBorder="1" applyAlignment="1" applyProtection="1">
      <alignment horizontal="center" vertical="center"/>
      <protection locked="0"/>
    </xf>
    <xf numFmtId="0" fontId="19" fillId="11" borderId="0" xfId="0" applyFont="1" applyFill="1"/>
    <xf numFmtId="0" fontId="18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/>
    <xf numFmtId="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4" fillId="12" borderId="15" xfId="0" applyFont="1" applyFill="1" applyBorder="1" applyAlignment="1" applyProtection="1">
      <alignment horizontal="center" vertical="center"/>
    </xf>
    <xf numFmtId="0" fontId="4" fillId="12" borderId="25" xfId="0" applyFont="1" applyFill="1" applyBorder="1" applyAlignment="1" applyProtection="1">
      <alignment horizontal="center" vertical="center"/>
    </xf>
    <xf numFmtId="0" fontId="22" fillId="4" borderId="32" xfId="0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 vertical="center"/>
    </xf>
    <xf numFmtId="14" fontId="3" fillId="3" borderId="22" xfId="0" applyNumberFormat="1" applyFont="1" applyFill="1" applyBorder="1" applyAlignment="1" applyProtection="1">
      <alignment horizontal="center" vertical="center"/>
    </xf>
    <xf numFmtId="174" fontId="3" fillId="3" borderId="22" xfId="1" applyNumberFormat="1" applyFont="1" applyFill="1" applyBorder="1" applyProtection="1"/>
    <xf numFmtId="0" fontId="3" fillId="11" borderId="0" xfId="0" applyFont="1" applyFill="1"/>
    <xf numFmtId="2" fontId="3" fillId="0" borderId="22" xfId="0" applyNumberFormat="1" applyFont="1" applyFill="1" applyBorder="1" applyProtection="1">
      <protection locked="0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49" fontId="0" fillId="0" borderId="0" xfId="0" applyNumberFormat="1"/>
    <xf numFmtId="0" fontId="18" fillId="11" borderId="0" xfId="0" applyFont="1" applyFill="1" applyAlignment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2" fillId="4" borderId="32" xfId="0" applyFont="1" applyFill="1" applyBorder="1" applyAlignment="1" applyProtection="1">
      <alignment horizontal="center"/>
      <protection locked="0"/>
    </xf>
    <xf numFmtId="0" fontId="15" fillId="9" borderId="0" xfId="0" applyFont="1" applyFill="1" applyAlignment="1" applyProtection="1">
      <alignment horizontal="center"/>
      <protection locked="0"/>
    </xf>
    <xf numFmtId="0" fontId="25" fillId="6" borderId="49" xfId="0" applyFont="1" applyFill="1" applyBorder="1" applyAlignment="1" applyProtection="1">
      <alignment horizontal="center" vertical="center" wrapText="1"/>
    </xf>
    <xf numFmtId="0" fontId="25" fillId="6" borderId="30" xfId="0" applyFont="1" applyFill="1" applyBorder="1" applyAlignment="1" applyProtection="1">
      <alignment horizontal="center" vertical="center" wrapText="1"/>
    </xf>
    <xf numFmtId="0" fontId="25" fillId="6" borderId="50" xfId="0" applyFont="1" applyFill="1" applyBorder="1" applyAlignment="1" applyProtection="1">
      <alignment horizontal="center" vertical="center" wrapText="1"/>
    </xf>
    <xf numFmtId="0" fontId="25" fillId="6" borderId="51" xfId="0" applyFont="1" applyFill="1" applyBorder="1" applyAlignment="1" applyProtection="1">
      <alignment horizontal="center" vertical="center" wrapText="1"/>
    </xf>
    <xf numFmtId="0" fontId="25" fillId="6" borderId="28" xfId="0" applyFont="1" applyFill="1" applyBorder="1" applyAlignment="1" applyProtection="1">
      <alignment horizontal="center" vertical="center" wrapText="1"/>
    </xf>
    <xf numFmtId="0" fontId="25" fillId="6" borderId="52" xfId="0" applyFont="1" applyFill="1" applyBorder="1" applyAlignment="1" applyProtection="1">
      <alignment horizontal="center" vertical="center" wrapText="1"/>
    </xf>
    <xf numFmtId="166" fontId="8" fillId="5" borderId="42" xfId="0" applyNumberFormat="1" applyFont="1" applyFill="1" applyBorder="1" applyAlignment="1" applyProtection="1">
      <alignment horizontal="right" vertical="center"/>
    </xf>
    <xf numFmtId="166" fontId="8" fillId="5" borderId="27" xfId="0" applyNumberFormat="1" applyFont="1" applyFill="1" applyBorder="1" applyAlignment="1" applyProtection="1">
      <alignment horizontal="right" vertical="center"/>
    </xf>
    <xf numFmtId="0" fontId="3" fillId="5" borderId="36" xfId="0" applyFont="1" applyFill="1" applyBorder="1" applyAlignment="1" applyProtection="1">
      <alignment horizontal="center" vertical="center" textRotation="90" wrapText="1"/>
    </xf>
    <xf numFmtId="0" fontId="3" fillId="5" borderId="37" xfId="0" applyFont="1" applyFill="1" applyBorder="1" applyAlignment="1" applyProtection="1">
      <alignment horizontal="center" vertical="center" textRotation="90" wrapText="1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 vertical="center"/>
    </xf>
    <xf numFmtId="0" fontId="2" fillId="3" borderId="26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 vertical="center"/>
    </xf>
    <xf numFmtId="0" fontId="2" fillId="3" borderId="39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4" xfId="0" applyFont="1" applyFill="1" applyBorder="1" applyAlignment="1" applyProtection="1">
      <alignment horizontal="center" vertical="center"/>
    </xf>
    <xf numFmtId="0" fontId="3" fillId="5" borderId="36" xfId="0" applyFont="1" applyFill="1" applyBorder="1" applyAlignment="1" applyProtection="1">
      <alignment horizontal="center" vertical="center" wrapText="1"/>
    </xf>
    <xf numFmtId="0" fontId="3" fillId="5" borderId="37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38" xfId="0" applyFont="1" applyFill="1" applyBorder="1" applyAlignment="1" applyProtection="1">
      <alignment horizontal="left" vertical="top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12" fillId="8" borderId="25" xfId="0" applyFont="1" applyFill="1" applyBorder="1" applyAlignment="1" applyProtection="1">
      <alignment horizontal="center" vertical="center"/>
      <protection locked="0"/>
    </xf>
    <xf numFmtId="0" fontId="12" fillId="8" borderId="32" xfId="0" applyFont="1" applyFill="1" applyBorder="1" applyAlignment="1" applyProtection="1">
      <alignment horizontal="center" vertical="center"/>
      <protection locked="0"/>
    </xf>
    <xf numFmtId="0" fontId="12" fillId="8" borderId="38" xfId="0" applyFont="1" applyFill="1" applyBorder="1" applyAlignment="1" applyProtection="1">
      <alignment horizontal="center" vertical="center"/>
      <protection locked="0"/>
    </xf>
    <xf numFmtId="0" fontId="27" fillId="13" borderId="32" xfId="0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6" fillId="3" borderId="49" xfId="0" applyFont="1" applyFill="1" applyBorder="1" applyAlignment="1" applyProtection="1">
      <alignment horizontal="left" vertical="center" wrapText="1"/>
    </xf>
    <xf numFmtId="0" fontId="16" fillId="3" borderId="30" xfId="0" applyFont="1" applyFill="1" applyBorder="1" applyAlignment="1" applyProtection="1">
      <alignment horizontal="left" vertical="center" wrapText="1"/>
    </xf>
    <xf numFmtId="0" fontId="16" fillId="3" borderId="50" xfId="0" applyFont="1" applyFill="1" applyBorder="1" applyAlignment="1" applyProtection="1">
      <alignment horizontal="left" vertical="center" wrapText="1"/>
    </xf>
    <xf numFmtId="0" fontId="16" fillId="3" borderId="51" xfId="0" applyFont="1" applyFill="1" applyBorder="1" applyAlignment="1" applyProtection="1">
      <alignment horizontal="left" vertical="center" wrapText="1"/>
    </xf>
    <xf numFmtId="0" fontId="16" fillId="3" borderId="28" xfId="0" applyFont="1" applyFill="1" applyBorder="1" applyAlignment="1" applyProtection="1">
      <alignment horizontal="left" vertical="center" wrapText="1"/>
    </xf>
    <xf numFmtId="0" fontId="16" fillId="3" borderId="52" xfId="0" applyFont="1" applyFill="1" applyBorder="1" applyAlignment="1" applyProtection="1">
      <alignment horizontal="left" vertical="center" wrapText="1"/>
    </xf>
    <xf numFmtId="0" fontId="3" fillId="5" borderId="36" xfId="0" quotePrefix="1" applyFont="1" applyFill="1" applyBorder="1" applyAlignment="1" applyProtection="1">
      <alignment horizontal="center" vertical="center" wrapText="1"/>
    </xf>
    <xf numFmtId="0" fontId="3" fillId="5" borderId="37" xfId="0" quotePrefix="1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4" fillId="8" borderId="25" xfId="0" applyFont="1" applyFill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justify" vertical="top" wrapText="1"/>
      <protection locked="0"/>
    </xf>
    <xf numFmtId="0" fontId="4" fillId="4" borderId="47" xfId="0" applyFont="1" applyFill="1" applyBorder="1" applyAlignment="1" applyProtection="1">
      <alignment horizontal="justify" vertical="top" wrapText="1"/>
      <protection locked="0"/>
    </xf>
    <xf numFmtId="0" fontId="4" fillId="4" borderId="48" xfId="0" applyFont="1" applyFill="1" applyBorder="1" applyAlignment="1" applyProtection="1">
      <alignment horizontal="justify" vertical="top" wrapText="1"/>
      <protection locked="0"/>
    </xf>
    <xf numFmtId="0" fontId="3" fillId="5" borderId="45" xfId="0" quotePrefix="1" applyFont="1" applyFill="1" applyBorder="1" applyAlignment="1" applyProtection="1">
      <alignment horizontal="center" vertical="center" wrapText="1"/>
    </xf>
    <xf numFmtId="0" fontId="3" fillId="5" borderId="45" xfId="0" quotePrefix="1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right" vertical="center"/>
    </xf>
    <xf numFmtId="0" fontId="26" fillId="0" borderId="4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7">
    <dxf>
      <alignment horizontal="center" vertical="bottom" textRotation="0" wrapText="0" indent="0" justifyLastLine="0" shrinkToFit="0" readingOrder="0"/>
    </dxf>
    <dxf>
      <numFmt numFmtId="166" formatCode="000"/>
      <alignment horizontal="center" vertical="bottom" textRotation="0" wrapText="0" indent="0" justifyLastLine="0" shrinkToFit="0" readingOrder="0"/>
    </dxf>
    <dxf>
      <numFmt numFmtId="164" formatCode="00000"/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FF"/>
      <color rgb="FFCCFFCC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i="1" u="sng"/>
              <a:t>Giorni solari consecutivi</a:t>
            </a:r>
          </a:p>
        </c:rich>
      </c:tx>
      <c:layout>
        <c:manualLayout>
          <c:xMode val="edge"/>
          <c:yMode val="edge"/>
          <c:x val="0.84381007588775325"/>
          <c:y val="1.65500145815106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406945573084506"/>
          <c:y val="0.15723723723723729"/>
          <c:w val="0.53340385387769573"/>
          <c:h val="0.51037428540610508"/>
        </c:manualLayout>
      </c:layout>
      <c:barChart>
        <c:barDir val="bar"/>
        <c:grouping val="clustered"/>
        <c:varyColors val="0"/>
        <c:ser>
          <c:idx val="6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0000FF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Preventivo!$B$134</c:f>
              <c:strCache>
                <c:ptCount val="1"/>
                <c:pt idx="0">
                  <c:v>In riferimento alle opere indicate nel presente computo metrico, la durata prevedibile per l'intero lavoro si può indicare in giorni </c:v>
                </c:pt>
              </c:strCache>
            </c:strRef>
          </c:cat>
          <c:val>
            <c:numRef>
              <c:f>Preventivo!$I$134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2296960"/>
        <c:axId val="103453824"/>
      </c:barChart>
      <c:catAx>
        <c:axId val="1022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000" b="0" i="1" u="none" strike="noStrike" kern="1200" baseline="0">
                <a:solidFill>
                  <a:srgbClr val="0000FF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it-IT"/>
          </a:p>
        </c:txPr>
        <c:crossAx val="103453824"/>
        <c:crosses val="autoZero"/>
        <c:auto val="1"/>
        <c:lblAlgn val="ctr"/>
        <c:lblOffset val="100"/>
        <c:noMultiLvlLbl val="0"/>
      </c:catAx>
      <c:valAx>
        <c:axId val="10345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296960"/>
        <c:crosses val="autoZero"/>
        <c:crossBetween val="between"/>
        <c:majorUnit val="7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131</xdr:row>
      <xdr:rowOff>28575</xdr:rowOff>
    </xdr:from>
    <xdr:to>
      <xdr:col>12</xdr:col>
      <xdr:colOff>9525</xdr:colOff>
      <xdr:row>131</xdr:row>
      <xdr:rowOff>714375</xdr:rowOff>
    </xdr:to>
    <xdr:graphicFrame macro="">
      <xdr:nvGraphicFramePr>
        <xdr:cNvPr id="1053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a2" displayName="Tabella2" ref="A1:E43" totalsRowShown="0">
  <autoFilter ref="A1:E43"/>
  <tableColumns count="5">
    <tableColumn id="1" name="STRUTTURE"/>
    <tableColumn id="2" name="CAP" dataDxfId="2"/>
    <tableColumn id="3" name="MATR" dataDxfId="1"/>
    <tableColumn id="4" name="CAPITOLI" dataDxfId="0"/>
    <tableColumn id="5" name="TIPOLOGI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F28"/>
  <sheetViews>
    <sheetView showGridLines="0" showRowColHeaders="0" tabSelected="1" zoomScale="150" zoomScaleNormal="150" workbookViewId="0">
      <selection activeCell="B10" sqref="B10"/>
    </sheetView>
  </sheetViews>
  <sheetFormatPr defaultColWidth="0" defaultRowHeight="14.25" zeroHeight="1" x14ac:dyDescent="0.2"/>
  <cols>
    <col min="1" max="2" width="20.7109375" style="98" customWidth="1"/>
    <col min="3" max="3" width="10.7109375" style="107" customWidth="1"/>
    <col min="4" max="4" width="20.7109375" style="107" customWidth="1"/>
    <col min="5" max="5" width="28.5703125" style="98" customWidth="1"/>
    <col min="6" max="6" width="9.140625" style="98" customWidth="1"/>
    <col min="7" max="16384" width="9.140625" style="98" hidden="1"/>
  </cols>
  <sheetData>
    <row r="1" spans="1:6" ht="19.899999999999999" x14ac:dyDescent="0.25">
      <c r="A1" s="107"/>
      <c r="B1" s="127" t="s">
        <v>140</v>
      </c>
      <c r="C1" s="127"/>
      <c r="D1" s="127"/>
      <c r="E1" s="127"/>
      <c r="F1" s="107"/>
    </row>
    <row r="2" spans="1:6" ht="13.9" x14ac:dyDescent="0.25">
      <c r="A2" s="107"/>
      <c r="B2" s="109" t="s">
        <v>116</v>
      </c>
      <c r="C2" s="128" t="s">
        <v>141</v>
      </c>
      <c r="D2" s="129"/>
      <c r="E2" s="130"/>
      <c r="F2" s="107"/>
    </row>
    <row r="3" spans="1:6" ht="13.9" x14ac:dyDescent="0.25">
      <c r="A3" s="107"/>
      <c r="B3" s="109" t="s">
        <v>117</v>
      </c>
      <c r="C3" s="131" t="s">
        <v>136</v>
      </c>
      <c r="D3" s="129"/>
      <c r="E3" s="130"/>
      <c r="F3" s="107"/>
    </row>
    <row r="4" spans="1:6" ht="13.9" x14ac:dyDescent="0.25">
      <c r="A4" s="107"/>
      <c r="B4" s="109" t="s">
        <v>118</v>
      </c>
      <c r="C4" s="131" t="s">
        <v>136</v>
      </c>
      <c r="D4" s="129"/>
      <c r="E4" s="130"/>
      <c r="F4" s="107"/>
    </row>
    <row r="5" spans="1:6" ht="14.45" x14ac:dyDescent="0.25">
      <c r="A5" s="107"/>
      <c r="B5" s="109" t="s">
        <v>128</v>
      </c>
      <c r="C5" s="131" t="s">
        <v>136</v>
      </c>
      <c r="D5" s="132"/>
      <c r="E5" s="133"/>
      <c r="F5" s="107"/>
    </row>
    <row r="6" spans="1:6" ht="19.899999999999999" x14ac:dyDescent="0.25">
      <c r="A6" s="107"/>
      <c r="B6" s="108"/>
      <c r="C6" s="108"/>
      <c r="D6" s="108"/>
      <c r="E6" s="108"/>
      <c r="F6" s="107"/>
    </row>
    <row r="7" spans="1:6" ht="19.899999999999999" x14ac:dyDescent="0.25">
      <c r="A7" s="110" t="s">
        <v>74</v>
      </c>
      <c r="B7" s="119" t="s">
        <v>137</v>
      </c>
      <c r="C7" s="111"/>
      <c r="D7" s="108"/>
      <c r="E7" s="108"/>
      <c r="F7" s="107"/>
    </row>
    <row r="8" spans="1:6" ht="19.899999999999999" x14ac:dyDescent="0.25">
      <c r="A8" s="110"/>
      <c r="B8" s="110"/>
      <c r="C8" s="110"/>
      <c r="D8" s="108"/>
      <c r="E8" s="108"/>
      <c r="F8" s="107"/>
    </row>
    <row r="9" spans="1:6" ht="13.9" x14ac:dyDescent="0.25">
      <c r="A9" s="110" t="s">
        <v>5</v>
      </c>
      <c r="B9" s="118" t="s">
        <v>200</v>
      </c>
      <c r="C9" s="110"/>
      <c r="D9" s="110"/>
      <c r="E9" s="110"/>
      <c r="F9" s="107"/>
    </row>
    <row r="10" spans="1:6" ht="13.9" x14ac:dyDescent="0.25">
      <c r="A10" s="110"/>
      <c r="B10" s="110"/>
      <c r="C10" s="110"/>
      <c r="D10" s="110" t="s">
        <v>13</v>
      </c>
      <c r="E10" s="120" t="s">
        <v>138</v>
      </c>
      <c r="F10" s="107"/>
    </row>
    <row r="11" spans="1:6" ht="13.9" x14ac:dyDescent="0.25">
      <c r="A11" s="110"/>
      <c r="B11" s="110"/>
      <c r="C11" s="110"/>
      <c r="D11" s="110"/>
      <c r="E11" s="121"/>
      <c r="F11" s="107"/>
    </row>
    <row r="12" spans="1:6" ht="13.9" x14ac:dyDescent="0.25">
      <c r="A12" s="110"/>
      <c r="B12" s="110"/>
      <c r="C12" s="110"/>
      <c r="D12" s="110" t="s">
        <v>134</v>
      </c>
      <c r="E12" s="120" t="s">
        <v>138</v>
      </c>
      <c r="F12" s="107"/>
    </row>
    <row r="13" spans="1:6" ht="13.9" x14ac:dyDescent="0.25">
      <c r="A13" s="110"/>
      <c r="B13" s="110"/>
      <c r="C13" s="110"/>
      <c r="D13" s="110"/>
      <c r="E13" s="121"/>
      <c r="F13" s="107"/>
    </row>
    <row r="14" spans="1:6" ht="13.9" x14ac:dyDescent="0.25">
      <c r="A14" s="110"/>
      <c r="B14" s="110"/>
      <c r="C14" s="110"/>
      <c r="D14" s="110" t="s">
        <v>135</v>
      </c>
      <c r="E14" s="120" t="s">
        <v>138</v>
      </c>
      <c r="F14" s="107"/>
    </row>
    <row r="15" spans="1:6" ht="13.9" x14ac:dyDescent="0.25">
      <c r="A15" s="110"/>
      <c r="B15" s="117" t="s">
        <v>145</v>
      </c>
      <c r="C15" s="110"/>
      <c r="D15" s="110"/>
      <c r="E15" s="121"/>
      <c r="F15" s="107"/>
    </row>
    <row r="16" spans="1:6" ht="13.9" x14ac:dyDescent="0.25">
      <c r="A16" s="110"/>
      <c r="B16" s="110"/>
      <c r="C16" s="110"/>
      <c r="D16" s="110" t="s">
        <v>63</v>
      </c>
      <c r="E16" s="120">
        <v>0.22</v>
      </c>
      <c r="F16" s="107"/>
    </row>
    <row r="17" spans="1:6" ht="13.9" x14ac:dyDescent="0.25">
      <c r="A17" s="110" t="s">
        <v>22</v>
      </c>
      <c r="B17" s="122"/>
      <c r="C17" s="110"/>
      <c r="D17" s="110"/>
      <c r="E17" s="110"/>
      <c r="F17" s="107"/>
    </row>
    <row r="18" spans="1:6" x14ac:dyDescent="0.2">
      <c r="A18" s="110" t="s">
        <v>23</v>
      </c>
      <c r="B18" s="122"/>
      <c r="C18" s="110"/>
      <c r="D18" s="112" t="s">
        <v>119</v>
      </c>
      <c r="E18" s="99" t="s">
        <v>142</v>
      </c>
      <c r="F18" s="107"/>
    </row>
    <row r="19" spans="1:6" x14ac:dyDescent="0.2">
      <c r="A19" s="110" t="s">
        <v>24</v>
      </c>
      <c r="B19" s="122"/>
      <c r="C19" s="110"/>
      <c r="D19" s="112" t="s">
        <v>120</v>
      </c>
      <c r="E19" s="99" t="s">
        <v>143</v>
      </c>
      <c r="F19" s="107"/>
    </row>
    <row r="20" spans="1:6" x14ac:dyDescent="0.2">
      <c r="A20" s="110"/>
      <c r="B20" s="110"/>
      <c r="C20" s="110"/>
      <c r="D20" s="112" t="s">
        <v>130</v>
      </c>
      <c r="E20" s="99" t="s">
        <v>144</v>
      </c>
      <c r="F20" s="107"/>
    </row>
    <row r="21" spans="1:6" x14ac:dyDescent="0.2">
      <c r="A21" s="107"/>
      <c r="B21" s="107"/>
      <c r="E21" s="107"/>
      <c r="F21" s="107"/>
    </row>
    <row r="22" spans="1:6" ht="13.9" hidden="1" x14ac:dyDescent="0.25"/>
    <row r="23" spans="1:6" ht="13.9" hidden="1" x14ac:dyDescent="0.25"/>
    <row r="24" spans="1:6" ht="13.9" hidden="1" x14ac:dyDescent="0.25"/>
    <row r="25" spans="1:6" ht="13.9" hidden="1" x14ac:dyDescent="0.25"/>
    <row r="26" spans="1:6" ht="13.9" hidden="1" x14ac:dyDescent="0.25"/>
    <row r="27" spans="1:6" ht="13.9" hidden="1" x14ac:dyDescent="0.25"/>
    <row r="28" spans="1:6" ht="13.9" hidden="1" x14ac:dyDescent="0.25"/>
  </sheetData>
  <sheetProtection selectLockedCells="1"/>
  <mergeCells count="5">
    <mergeCell ref="B1:E1"/>
    <mergeCell ref="C2:E2"/>
    <mergeCell ref="C3:E3"/>
    <mergeCell ref="C4:E4"/>
    <mergeCell ref="C5:E5"/>
  </mergeCells>
  <phoneticPr fontId="20" type="noConversion"/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R304"/>
  <sheetViews>
    <sheetView showGridLines="0" showRowColHeaders="0" showZeros="0" showRuler="0" zoomScaleNormal="100" workbookViewId="0">
      <pane ySplit="15" topLeftCell="A16" activePane="bottomLeft" state="frozenSplit"/>
      <selection activeCell="C2" sqref="C2:E2"/>
      <selection pane="bottomLeft" activeCell="H5" sqref="H5:I5"/>
    </sheetView>
  </sheetViews>
  <sheetFormatPr defaultColWidth="0" defaultRowHeight="10.5" zeroHeight="1" x14ac:dyDescent="0.15"/>
  <cols>
    <col min="1" max="1" width="1.7109375" style="19" customWidth="1"/>
    <col min="2" max="2" width="10.7109375" style="19" customWidth="1"/>
    <col min="3" max="3" width="16.7109375" style="19" customWidth="1"/>
    <col min="4" max="5" width="4.7109375" style="19" customWidth="1"/>
    <col min="6" max="6" width="16.7109375" style="19" customWidth="1"/>
    <col min="7" max="7" width="50.7109375" style="19" customWidth="1"/>
    <col min="8" max="8" width="9.7109375" style="19" customWidth="1"/>
    <col min="9" max="9" width="10.85546875" style="19" customWidth="1"/>
    <col min="10" max="10" width="16.85546875" style="19" customWidth="1"/>
    <col min="11" max="11" width="3.7109375" style="19" customWidth="1"/>
    <col min="12" max="12" width="16.85546875" style="19" customWidth="1"/>
    <col min="13" max="13" width="1.7109375" style="19" customWidth="1"/>
    <col min="14" max="14" width="1.7109375" style="19" hidden="1" customWidth="1"/>
    <col min="15" max="15" width="12.7109375" style="19" hidden="1" customWidth="1"/>
    <col min="16" max="16" width="62.28515625" style="19" hidden="1" customWidth="1"/>
    <col min="17" max="17" width="9.140625" style="19" hidden="1" customWidth="1"/>
    <col min="18" max="18" width="10.42578125" style="19" hidden="1" customWidth="1"/>
    <col min="19" max="16384" width="9.140625" style="19" hidden="1"/>
  </cols>
  <sheetData>
    <row r="1" spans="1:13" ht="3" customHeight="1" x14ac:dyDescent="0.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" customHeight="1" x14ac:dyDescent="0.15">
      <c r="A2" s="22"/>
      <c r="B2" s="136" t="s">
        <v>197</v>
      </c>
      <c r="C2" s="137"/>
      <c r="D2" s="137"/>
      <c r="E2" s="138"/>
      <c r="F2" s="194" t="s">
        <v>198</v>
      </c>
      <c r="G2" s="195"/>
      <c r="H2" s="195"/>
      <c r="I2" s="196"/>
      <c r="J2" s="174" t="s">
        <v>146</v>
      </c>
      <c r="K2" s="175"/>
      <c r="L2" s="176"/>
      <c r="M2" s="22"/>
    </row>
    <row r="3" spans="1:13" ht="21" customHeight="1" x14ac:dyDescent="0.15">
      <c r="A3" s="80"/>
      <c r="B3" s="139"/>
      <c r="C3" s="140"/>
      <c r="D3" s="140"/>
      <c r="E3" s="141"/>
      <c r="F3" s="197"/>
      <c r="G3" s="198"/>
      <c r="H3" s="198"/>
      <c r="I3" s="199"/>
      <c r="J3" s="177"/>
      <c r="K3" s="178"/>
      <c r="L3" s="179"/>
      <c r="M3" s="22"/>
    </row>
    <row r="4" spans="1:13" ht="6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 customHeight="1" x14ac:dyDescent="0.15">
      <c r="A5" s="22"/>
      <c r="B5" s="154" t="s">
        <v>124</v>
      </c>
      <c r="C5" s="154"/>
      <c r="D5" s="154"/>
      <c r="E5" s="154"/>
      <c r="F5" s="154"/>
      <c r="G5" s="156"/>
      <c r="H5" s="191" t="str">
        <f>CodiceCIG</f>
        <v>7387489CC4</v>
      </c>
      <c r="I5" s="192"/>
      <c r="J5" s="156" t="s">
        <v>125</v>
      </c>
      <c r="K5" s="156"/>
      <c r="L5" s="156"/>
      <c r="M5" s="22"/>
    </row>
    <row r="6" spans="1:13" ht="6" customHeight="1" x14ac:dyDescent="0.2">
      <c r="A6" s="22"/>
      <c r="B6" s="69"/>
      <c r="C6" s="69"/>
      <c r="D6" s="69"/>
      <c r="E6" s="69"/>
      <c r="F6" s="69"/>
      <c r="G6" s="72"/>
      <c r="H6" s="72"/>
      <c r="I6" s="72"/>
      <c r="J6" s="71"/>
      <c r="K6" s="71"/>
      <c r="L6" s="71"/>
      <c r="M6" s="22"/>
    </row>
    <row r="7" spans="1:13" ht="12.75" customHeight="1" x14ac:dyDescent="0.15">
      <c r="A7" s="22"/>
      <c r="B7" s="68" t="s">
        <v>126</v>
      </c>
      <c r="C7" s="68"/>
      <c r="D7" s="169" t="s">
        <v>73</v>
      </c>
      <c r="E7" s="170"/>
      <c r="F7" s="171"/>
      <c r="G7" s="72" t="s">
        <v>127</v>
      </c>
      <c r="H7" s="101"/>
      <c r="I7" s="72" t="s">
        <v>110</v>
      </c>
      <c r="J7" s="102"/>
      <c r="K7" s="71"/>
      <c r="L7" s="103" t="s">
        <v>82</v>
      </c>
      <c r="M7" s="22"/>
    </row>
    <row r="8" spans="1:13" ht="6" customHeight="1" x14ac:dyDescent="0.2">
      <c r="A8" s="22"/>
      <c r="B8" s="69"/>
      <c r="C8" s="69"/>
      <c r="D8" s="69"/>
      <c r="E8" s="69"/>
      <c r="F8" s="69"/>
      <c r="G8" s="72"/>
      <c r="H8" s="72"/>
      <c r="I8" s="72"/>
      <c r="J8" s="71"/>
      <c r="K8" s="71"/>
      <c r="L8" s="71"/>
      <c r="M8" s="22"/>
    </row>
    <row r="9" spans="1:13" ht="22.5" customHeight="1" x14ac:dyDescent="0.15">
      <c r="A9" s="22"/>
      <c r="B9" s="149" t="s">
        <v>17</v>
      </c>
      <c r="C9" s="149"/>
      <c r="D9" s="149"/>
      <c r="E9" s="149"/>
      <c r="F9" s="164"/>
      <c r="G9" s="165"/>
      <c r="H9" s="165"/>
      <c r="I9" s="165"/>
      <c r="J9" s="165"/>
      <c r="K9" s="165"/>
      <c r="L9" s="166"/>
      <c r="M9" s="22"/>
    </row>
    <row r="10" spans="1:13" ht="6" customHeight="1" x14ac:dyDescent="0.2">
      <c r="A10" s="22"/>
      <c r="B10" s="69"/>
      <c r="C10" s="69"/>
      <c r="D10" s="69"/>
      <c r="E10" s="69"/>
      <c r="F10" s="69"/>
      <c r="G10" s="72"/>
      <c r="H10" s="72"/>
      <c r="I10" s="72"/>
      <c r="J10" s="71"/>
      <c r="K10" s="71"/>
      <c r="L10" s="71"/>
      <c r="M10" s="22"/>
    </row>
    <row r="11" spans="1:13" ht="12.75" customHeight="1" x14ac:dyDescent="0.15">
      <c r="A11" s="22"/>
      <c r="B11" s="149" t="s">
        <v>12</v>
      </c>
      <c r="C11" s="149"/>
      <c r="D11" s="149"/>
      <c r="E11" s="149"/>
      <c r="F11" s="149"/>
      <c r="G11" s="157" t="str">
        <f>IF(D7="-","",(IF(D7="non urgente","quale preventivo  di spesa per le opere di M.O. ritenute necessarie, ma non urgenti, da eseguire presso lo stabile INPS","a consuntivo e  integrazione e/o detrazione alle opere richieste dalla D.LL. per ulteriori opere necessarie, nello stabile INPS")))</f>
        <v>a consuntivo e  integrazione e/o detrazione alle opere richieste dalla D.LL. per ulteriori opere necessarie, nello stabile INPS</v>
      </c>
      <c r="H11" s="158"/>
      <c r="I11" s="158"/>
      <c r="J11" s="158"/>
      <c r="K11" s="158"/>
      <c r="L11" s="159"/>
      <c r="M11" s="22"/>
    </row>
    <row r="12" spans="1:13" ht="6" customHeight="1" x14ac:dyDescent="0.2">
      <c r="A12" s="22"/>
      <c r="B12" s="69"/>
      <c r="C12" s="69"/>
      <c r="D12" s="69"/>
      <c r="E12" s="69"/>
      <c r="F12" s="69"/>
      <c r="G12" s="72"/>
      <c r="H12" s="72"/>
      <c r="I12" s="72"/>
      <c r="J12" s="71"/>
      <c r="K12" s="71"/>
      <c r="L12" s="71"/>
      <c r="M12" s="22"/>
    </row>
    <row r="13" spans="1:13" ht="12.75" customHeight="1" x14ac:dyDescent="0.2">
      <c r="A13" s="22"/>
      <c r="B13" s="183" t="s">
        <v>131</v>
      </c>
      <c r="C13" s="184"/>
      <c r="D13" s="184"/>
      <c r="E13" s="184"/>
      <c r="F13" s="185"/>
      <c r="G13" s="114" t="str">
        <f>INDEX(Tipologie,MATCH(B13,Strutture,))</f>
        <v>#</v>
      </c>
      <c r="H13" s="73" t="s">
        <v>147</v>
      </c>
      <c r="I13" s="113" t="str">
        <f>INDEX(Immobili!C2:C26,MATCH(B13,Immobili!A2:A26,))</f>
        <v>#</v>
      </c>
      <c r="J13" s="182" t="s">
        <v>14</v>
      </c>
      <c r="K13" s="151"/>
      <c r="L13" s="74" t="str">
        <f>INDEX(Capitoli,MATCH(B13,Strutture,))</f>
        <v>#</v>
      </c>
      <c r="M13" s="22"/>
    </row>
    <row r="14" spans="1:13" ht="6" customHeight="1" x14ac:dyDescent="0.2">
      <c r="A14" s="22"/>
      <c r="B14" s="69"/>
      <c r="C14" s="69"/>
      <c r="D14" s="69"/>
      <c r="E14" s="69"/>
      <c r="F14" s="69"/>
      <c r="G14" s="72"/>
      <c r="H14" s="72"/>
      <c r="I14" s="72"/>
      <c r="J14" s="71"/>
      <c r="K14" s="71"/>
      <c r="L14" s="71"/>
      <c r="M14" s="22"/>
    </row>
    <row r="15" spans="1:13" ht="12.75" customHeight="1" x14ac:dyDescent="0.2">
      <c r="A15" s="22"/>
      <c r="B15" s="68" t="s">
        <v>26</v>
      </c>
      <c r="C15" s="68"/>
      <c r="D15" s="68"/>
      <c r="E15" s="70"/>
      <c r="F15" s="68"/>
      <c r="G15" s="68"/>
      <c r="H15" s="68"/>
      <c r="I15" s="68"/>
      <c r="J15" s="68"/>
      <c r="K15" s="68"/>
      <c r="L15" s="68"/>
      <c r="M15" s="22"/>
    </row>
    <row r="16" spans="1:13" ht="4.5" customHeight="1" x14ac:dyDescent="0.2">
      <c r="A16" s="22"/>
      <c r="B16" s="22"/>
      <c r="C16" s="24"/>
      <c r="D16" s="24"/>
      <c r="E16" s="25"/>
      <c r="F16" s="22"/>
      <c r="G16" s="22"/>
      <c r="H16" s="22"/>
      <c r="I16" s="22"/>
      <c r="J16" s="22"/>
      <c r="K16" s="22"/>
      <c r="L16" s="22"/>
      <c r="M16" s="22"/>
    </row>
    <row r="17" spans="1:16" ht="54" customHeight="1" x14ac:dyDescent="0.2">
      <c r="A17" s="22"/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8"/>
      <c r="M17" s="22"/>
    </row>
    <row r="18" spans="1:16" ht="4.5" customHeight="1" thickBot="1" x14ac:dyDescent="0.25">
      <c r="A18" s="22"/>
      <c r="B18" s="22"/>
      <c r="C18" s="24"/>
      <c r="D18" s="24"/>
      <c r="E18" s="25"/>
      <c r="F18" s="22"/>
      <c r="G18" s="22"/>
      <c r="H18" s="22"/>
      <c r="I18" s="22"/>
      <c r="J18" s="22"/>
      <c r="K18" s="22"/>
      <c r="L18" s="22"/>
      <c r="M18" s="22"/>
    </row>
    <row r="19" spans="1:16" ht="33" customHeight="1" thickTop="1" x14ac:dyDescent="0.15">
      <c r="A19" s="22"/>
      <c r="B19" s="160" t="s">
        <v>6</v>
      </c>
      <c r="C19" s="180" t="s">
        <v>21</v>
      </c>
      <c r="D19" s="144" t="s">
        <v>199</v>
      </c>
      <c r="E19" s="144" t="s">
        <v>131</v>
      </c>
      <c r="F19" s="189" t="s">
        <v>16</v>
      </c>
      <c r="G19" s="190"/>
      <c r="H19" s="144" t="s">
        <v>7</v>
      </c>
      <c r="I19" s="146" t="s">
        <v>8</v>
      </c>
      <c r="J19" s="162" t="s">
        <v>89</v>
      </c>
      <c r="K19" s="144" t="s">
        <v>122</v>
      </c>
      <c r="L19" s="167" t="s">
        <v>90</v>
      </c>
      <c r="M19" s="22"/>
    </row>
    <row r="20" spans="1:16" ht="33" customHeight="1" thickBot="1" x14ac:dyDescent="0.2">
      <c r="A20" s="22"/>
      <c r="B20" s="161"/>
      <c r="C20" s="181"/>
      <c r="D20" s="145"/>
      <c r="E20" s="145"/>
      <c r="F20" s="49" t="s">
        <v>111</v>
      </c>
      <c r="G20" s="65" t="s">
        <v>15</v>
      </c>
      <c r="H20" s="145"/>
      <c r="I20" s="147"/>
      <c r="J20" s="163"/>
      <c r="K20" s="145"/>
      <c r="L20" s="168"/>
      <c r="M20" s="22"/>
    </row>
    <row r="21" spans="1:16" ht="4.5" customHeight="1" thickTop="1" thickBo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0.9" thickTop="1" x14ac:dyDescent="0.2">
      <c r="A22" s="22"/>
      <c r="B22" s="50"/>
      <c r="C22" s="51" t="s">
        <v>91</v>
      </c>
      <c r="D22" s="52"/>
      <c r="E22" s="52"/>
      <c r="F22" s="52"/>
      <c r="G22" s="52"/>
      <c r="H22" s="52"/>
      <c r="I22" s="52"/>
      <c r="J22" s="52"/>
      <c r="K22" s="52"/>
      <c r="L22" s="54"/>
      <c r="M22" s="22"/>
    </row>
    <row r="23" spans="1:16" ht="24" customHeight="1" x14ac:dyDescent="0.15">
      <c r="A23" s="22"/>
      <c r="B23" s="26" t="str">
        <f>IF(C23&lt;&gt;"",B22+1,"")</f>
        <v/>
      </c>
      <c r="C23" s="10"/>
      <c r="D23" s="89"/>
      <c r="E23" s="89"/>
      <c r="F23" s="16"/>
      <c r="G23" s="17"/>
      <c r="H23" s="90"/>
      <c r="I23" s="11"/>
      <c r="J23" s="12"/>
      <c r="K23" s="13"/>
      <c r="L23" s="20">
        <f>ROUND((J23+(J23*D23)+(J23*E23))*I23,2)</f>
        <v>0</v>
      </c>
      <c r="M23" s="22"/>
    </row>
    <row r="24" spans="1:16" ht="24" customHeight="1" x14ac:dyDescent="0.15">
      <c r="A24" s="22"/>
      <c r="B24" s="26" t="str">
        <f>IF(C24&lt;&gt;"",B23+1,"")</f>
        <v/>
      </c>
      <c r="C24" s="10"/>
      <c r="D24" s="89"/>
      <c r="E24" s="89"/>
      <c r="F24" s="16"/>
      <c r="G24" s="17"/>
      <c r="H24" s="90"/>
      <c r="I24" s="11"/>
      <c r="J24" s="12"/>
      <c r="K24" s="13"/>
      <c r="L24" s="20">
        <f t="shared" ref="L24:L62" si="0">ROUND((J24+(J24*D24)+(J24*E24))*I24,2)</f>
        <v>0</v>
      </c>
      <c r="M24" s="22"/>
    </row>
    <row r="25" spans="1:16" ht="24" customHeight="1" x14ac:dyDescent="0.15">
      <c r="A25" s="22"/>
      <c r="B25" s="26" t="str">
        <f t="shared" ref="B25:B62" si="1">IF(C25&lt;&gt;"",B24+1,"")</f>
        <v/>
      </c>
      <c r="C25" s="10"/>
      <c r="D25" s="89"/>
      <c r="E25" s="89"/>
      <c r="F25" s="16"/>
      <c r="G25" s="17"/>
      <c r="H25" s="90"/>
      <c r="I25" s="11"/>
      <c r="J25" s="12"/>
      <c r="K25" s="13"/>
      <c r="L25" s="20">
        <f t="shared" si="0"/>
        <v>0</v>
      </c>
      <c r="M25" s="22"/>
    </row>
    <row r="26" spans="1:16" ht="24" customHeight="1" x14ac:dyDescent="0.15">
      <c r="A26" s="22"/>
      <c r="B26" s="26" t="str">
        <f t="shared" si="1"/>
        <v/>
      </c>
      <c r="C26" s="10"/>
      <c r="D26" s="89"/>
      <c r="E26" s="89"/>
      <c r="F26" s="16"/>
      <c r="G26" s="17"/>
      <c r="H26" s="90"/>
      <c r="I26" s="11"/>
      <c r="J26" s="12"/>
      <c r="K26" s="13"/>
      <c r="L26" s="20">
        <f t="shared" si="0"/>
        <v>0</v>
      </c>
      <c r="M26" s="22"/>
      <c r="P26" s="19">
        <f>LEN(G26)</f>
        <v>0</v>
      </c>
    </row>
    <row r="27" spans="1:16" ht="24" customHeight="1" x14ac:dyDescent="0.15">
      <c r="A27" s="22"/>
      <c r="B27" s="26" t="str">
        <f t="shared" si="1"/>
        <v/>
      </c>
      <c r="C27" s="10"/>
      <c r="D27" s="89"/>
      <c r="E27" s="89"/>
      <c r="F27" s="16"/>
      <c r="G27" s="17"/>
      <c r="H27" s="90"/>
      <c r="I27" s="11"/>
      <c r="J27" s="12"/>
      <c r="K27" s="13"/>
      <c r="L27" s="20">
        <f t="shared" si="0"/>
        <v>0</v>
      </c>
      <c r="M27" s="22"/>
    </row>
    <row r="28" spans="1:16" ht="24" customHeight="1" x14ac:dyDescent="0.15">
      <c r="A28" s="22"/>
      <c r="B28" s="26" t="str">
        <f t="shared" si="1"/>
        <v/>
      </c>
      <c r="C28" s="10"/>
      <c r="D28" s="89"/>
      <c r="E28" s="89"/>
      <c r="F28" s="16"/>
      <c r="G28" s="17"/>
      <c r="H28" s="90"/>
      <c r="I28" s="11"/>
      <c r="J28" s="12"/>
      <c r="K28" s="13"/>
      <c r="L28" s="20">
        <f t="shared" si="0"/>
        <v>0</v>
      </c>
      <c r="M28" s="22"/>
    </row>
    <row r="29" spans="1:16" ht="24" customHeight="1" x14ac:dyDescent="0.15">
      <c r="A29" s="22"/>
      <c r="B29" s="26" t="str">
        <f t="shared" ref="B29" si="2">IF(C29&lt;&gt;"",B28+1,"")</f>
        <v/>
      </c>
      <c r="C29" s="10"/>
      <c r="D29" s="89"/>
      <c r="E29" s="89"/>
      <c r="F29" s="16"/>
      <c r="G29" s="17"/>
      <c r="H29" s="90"/>
      <c r="I29" s="11"/>
      <c r="J29" s="12"/>
      <c r="K29" s="13"/>
      <c r="L29" s="20">
        <f t="shared" si="0"/>
        <v>0</v>
      </c>
      <c r="M29" s="22"/>
    </row>
    <row r="30" spans="1:16" ht="24" customHeight="1" x14ac:dyDescent="0.15">
      <c r="A30" s="22"/>
      <c r="B30" s="26" t="str">
        <f t="shared" si="1"/>
        <v/>
      </c>
      <c r="C30" s="10"/>
      <c r="D30" s="89"/>
      <c r="E30" s="89"/>
      <c r="F30" s="16"/>
      <c r="G30" s="17"/>
      <c r="H30" s="90" t="s">
        <v>30</v>
      </c>
      <c r="I30" s="11"/>
      <c r="J30" s="12"/>
      <c r="K30" s="13"/>
      <c r="L30" s="20">
        <f t="shared" si="0"/>
        <v>0</v>
      </c>
      <c r="M30" s="22"/>
    </row>
    <row r="31" spans="1:16" ht="24" customHeight="1" x14ac:dyDescent="0.15">
      <c r="A31" s="22"/>
      <c r="B31" s="26" t="str">
        <f t="shared" si="1"/>
        <v/>
      </c>
      <c r="C31" s="10"/>
      <c r="D31" s="89"/>
      <c r="E31" s="89"/>
      <c r="F31" s="16"/>
      <c r="G31" s="17"/>
      <c r="H31" s="90" t="s">
        <v>30</v>
      </c>
      <c r="I31" s="11"/>
      <c r="J31" s="12"/>
      <c r="K31" s="13"/>
      <c r="L31" s="20">
        <f t="shared" si="0"/>
        <v>0</v>
      </c>
      <c r="M31" s="22"/>
    </row>
    <row r="32" spans="1:16" ht="24" customHeight="1" x14ac:dyDescent="0.15">
      <c r="A32" s="22"/>
      <c r="B32" s="26" t="str">
        <f t="shared" si="1"/>
        <v/>
      </c>
      <c r="C32" s="10"/>
      <c r="D32" s="89"/>
      <c r="E32" s="89"/>
      <c r="F32" s="16"/>
      <c r="G32" s="17"/>
      <c r="H32" s="90" t="s">
        <v>30</v>
      </c>
      <c r="I32" s="11"/>
      <c r="J32" s="12"/>
      <c r="K32" s="13"/>
      <c r="L32" s="20">
        <f t="shared" si="0"/>
        <v>0</v>
      </c>
      <c r="M32" s="22"/>
    </row>
    <row r="33" spans="1:13" ht="24" customHeight="1" x14ac:dyDescent="0.15">
      <c r="A33" s="22"/>
      <c r="B33" s="26" t="str">
        <f t="shared" si="1"/>
        <v/>
      </c>
      <c r="C33" s="10"/>
      <c r="D33" s="89"/>
      <c r="E33" s="89"/>
      <c r="F33" s="16"/>
      <c r="G33" s="17"/>
      <c r="H33" s="90" t="s">
        <v>30</v>
      </c>
      <c r="I33" s="11"/>
      <c r="J33" s="12"/>
      <c r="K33" s="13"/>
      <c r="L33" s="20">
        <f t="shared" si="0"/>
        <v>0</v>
      </c>
      <c r="M33" s="22"/>
    </row>
    <row r="34" spans="1:13" ht="24" customHeight="1" x14ac:dyDescent="0.15">
      <c r="A34" s="22"/>
      <c r="B34" s="26" t="str">
        <f t="shared" si="1"/>
        <v/>
      </c>
      <c r="C34" s="10"/>
      <c r="D34" s="89"/>
      <c r="E34" s="89"/>
      <c r="F34" s="16"/>
      <c r="G34" s="17"/>
      <c r="H34" s="90" t="s">
        <v>30</v>
      </c>
      <c r="I34" s="11"/>
      <c r="J34" s="12"/>
      <c r="K34" s="13"/>
      <c r="L34" s="20">
        <f t="shared" si="0"/>
        <v>0</v>
      </c>
      <c r="M34" s="22"/>
    </row>
    <row r="35" spans="1:13" ht="24" customHeight="1" x14ac:dyDescent="0.15">
      <c r="A35" s="22"/>
      <c r="B35" s="26" t="str">
        <f t="shared" si="1"/>
        <v/>
      </c>
      <c r="C35" s="10"/>
      <c r="D35" s="89"/>
      <c r="E35" s="89"/>
      <c r="F35" s="16"/>
      <c r="G35" s="17"/>
      <c r="H35" s="90" t="s">
        <v>30</v>
      </c>
      <c r="I35" s="11"/>
      <c r="J35" s="12"/>
      <c r="K35" s="13"/>
      <c r="L35" s="20">
        <f t="shared" si="0"/>
        <v>0</v>
      </c>
      <c r="M35" s="22"/>
    </row>
    <row r="36" spans="1:13" ht="24" customHeight="1" x14ac:dyDescent="0.15">
      <c r="A36" s="22"/>
      <c r="B36" s="26" t="str">
        <f t="shared" si="1"/>
        <v/>
      </c>
      <c r="C36" s="10"/>
      <c r="D36" s="89"/>
      <c r="E36" s="89"/>
      <c r="F36" s="16"/>
      <c r="G36" s="17"/>
      <c r="H36" s="90" t="s">
        <v>30</v>
      </c>
      <c r="I36" s="11"/>
      <c r="J36" s="12"/>
      <c r="K36" s="13"/>
      <c r="L36" s="20">
        <f t="shared" si="0"/>
        <v>0</v>
      </c>
      <c r="M36" s="22"/>
    </row>
    <row r="37" spans="1:13" ht="24" customHeight="1" x14ac:dyDescent="0.15">
      <c r="A37" s="22"/>
      <c r="B37" s="26" t="str">
        <f t="shared" si="1"/>
        <v/>
      </c>
      <c r="C37" s="10"/>
      <c r="D37" s="89"/>
      <c r="E37" s="89"/>
      <c r="F37" s="16"/>
      <c r="G37" s="17"/>
      <c r="H37" s="90" t="s">
        <v>30</v>
      </c>
      <c r="I37" s="11"/>
      <c r="J37" s="12"/>
      <c r="K37" s="13"/>
      <c r="L37" s="20">
        <f t="shared" si="0"/>
        <v>0</v>
      </c>
      <c r="M37" s="22"/>
    </row>
    <row r="38" spans="1:13" ht="24" customHeight="1" x14ac:dyDescent="0.15">
      <c r="A38" s="22"/>
      <c r="B38" s="26" t="str">
        <f t="shared" si="1"/>
        <v/>
      </c>
      <c r="C38" s="10"/>
      <c r="D38" s="89"/>
      <c r="E38" s="89"/>
      <c r="F38" s="16"/>
      <c r="G38" s="17"/>
      <c r="H38" s="90" t="s">
        <v>30</v>
      </c>
      <c r="I38" s="11"/>
      <c r="J38" s="12"/>
      <c r="K38" s="13"/>
      <c r="L38" s="20">
        <f t="shared" si="0"/>
        <v>0</v>
      </c>
      <c r="M38" s="22"/>
    </row>
    <row r="39" spans="1:13" ht="24" customHeight="1" x14ac:dyDescent="0.15">
      <c r="A39" s="22"/>
      <c r="B39" s="26" t="str">
        <f t="shared" si="1"/>
        <v/>
      </c>
      <c r="C39" s="10"/>
      <c r="D39" s="89"/>
      <c r="E39" s="89"/>
      <c r="F39" s="16"/>
      <c r="G39" s="17"/>
      <c r="H39" s="90" t="s">
        <v>30</v>
      </c>
      <c r="I39" s="11"/>
      <c r="J39" s="12"/>
      <c r="K39" s="13"/>
      <c r="L39" s="20">
        <f t="shared" si="0"/>
        <v>0</v>
      </c>
      <c r="M39" s="22"/>
    </row>
    <row r="40" spans="1:13" ht="24" customHeight="1" x14ac:dyDescent="0.15">
      <c r="A40" s="22"/>
      <c r="B40" s="26" t="str">
        <f t="shared" si="1"/>
        <v/>
      </c>
      <c r="C40" s="10"/>
      <c r="D40" s="89"/>
      <c r="E40" s="89"/>
      <c r="F40" s="16"/>
      <c r="G40" s="17"/>
      <c r="H40" s="90" t="s">
        <v>30</v>
      </c>
      <c r="I40" s="11"/>
      <c r="J40" s="12"/>
      <c r="K40" s="13"/>
      <c r="L40" s="20">
        <f t="shared" si="0"/>
        <v>0</v>
      </c>
      <c r="M40" s="22"/>
    </row>
    <row r="41" spans="1:13" ht="24" customHeight="1" x14ac:dyDescent="0.15">
      <c r="A41" s="22"/>
      <c r="B41" s="26" t="str">
        <f t="shared" si="1"/>
        <v/>
      </c>
      <c r="C41" s="10"/>
      <c r="D41" s="89"/>
      <c r="E41" s="89"/>
      <c r="F41" s="16"/>
      <c r="G41" s="17"/>
      <c r="H41" s="90" t="s">
        <v>30</v>
      </c>
      <c r="I41" s="11"/>
      <c r="J41" s="12"/>
      <c r="K41" s="13"/>
      <c r="L41" s="20">
        <f t="shared" si="0"/>
        <v>0</v>
      </c>
      <c r="M41" s="22"/>
    </row>
    <row r="42" spans="1:13" ht="24" customHeight="1" x14ac:dyDescent="0.15">
      <c r="A42" s="22"/>
      <c r="B42" s="26" t="str">
        <f t="shared" si="1"/>
        <v/>
      </c>
      <c r="C42" s="10"/>
      <c r="D42" s="89"/>
      <c r="E42" s="89"/>
      <c r="F42" s="16"/>
      <c r="G42" s="17"/>
      <c r="H42" s="90" t="s">
        <v>30</v>
      </c>
      <c r="I42" s="11"/>
      <c r="J42" s="12"/>
      <c r="K42" s="13"/>
      <c r="L42" s="20">
        <f t="shared" si="0"/>
        <v>0</v>
      </c>
      <c r="M42" s="22"/>
    </row>
    <row r="43" spans="1:13" ht="24" customHeight="1" x14ac:dyDescent="0.15">
      <c r="A43" s="22"/>
      <c r="B43" s="26" t="str">
        <f t="shared" si="1"/>
        <v/>
      </c>
      <c r="C43" s="10"/>
      <c r="D43" s="89"/>
      <c r="E43" s="89"/>
      <c r="F43" s="16"/>
      <c r="G43" s="17"/>
      <c r="H43" s="90" t="s">
        <v>30</v>
      </c>
      <c r="I43" s="11"/>
      <c r="J43" s="12"/>
      <c r="K43" s="13"/>
      <c r="L43" s="20">
        <f t="shared" si="0"/>
        <v>0</v>
      </c>
      <c r="M43" s="22"/>
    </row>
    <row r="44" spans="1:13" ht="24" customHeight="1" x14ac:dyDescent="0.15">
      <c r="A44" s="22"/>
      <c r="B44" s="26" t="str">
        <f t="shared" si="1"/>
        <v/>
      </c>
      <c r="C44" s="10"/>
      <c r="D44" s="89"/>
      <c r="E44" s="89"/>
      <c r="F44" s="16"/>
      <c r="G44" s="17"/>
      <c r="H44" s="90" t="s">
        <v>30</v>
      </c>
      <c r="I44" s="11"/>
      <c r="J44" s="12"/>
      <c r="K44" s="13"/>
      <c r="L44" s="20">
        <f t="shared" si="0"/>
        <v>0</v>
      </c>
      <c r="M44" s="22"/>
    </row>
    <row r="45" spans="1:13" ht="24" customHeight="1" x14ac:dyDescent="0.15">
      <c r="A45" s="22"/>
      <c r="B45" s="26" t="str">
        <f t="shared" si="1"/>
        <v/>
      </c>
      <c r="C45" s="10"/>
      <c r="D45" s="89"/>
      <c r="E45" s="89"/>
      <c r="F45" s="16"/>
      <c r="G45" s="17"/>
      <c r="H45" s="90" t="s">
        <v>30</v>
      </c>
      <c r="I45" s="11"/>
      <c r="J45" s="12"/>
      <c r="K45" s="13"/>
      <c r="L45" s="20">
        <f t="shared" si="0"/>
        <v>0</v>
      </c>
      <c r="M45" s="22"/>
    </row>
    <row r="46" spans="1:13" ht="24" customHeight="1" x14ac:dyDescent="0.15">
      <c r="A46" s="22"/>
      <c r="B46" s="26" t="str">
        <f t="shared" si="1"/>
        <v/>
      </c>
      <c r="C46" s="10"/>
      <c r="D46" s="89"/>
      <c r="E46" s="89"/>
      <c r="F46" s="16"/>
      <c r="G46" s="17"/>
      <c r="H46" s="90" t="s">
        <v>30</v>
      </c>
      <c r="I46" s="11"/>
      <c r="J46" s="12"/>
      <c r="K46" s="13"/>
      <c r="L46" s="20">
        <f t="shared" si="0"/>
        <v>0</v>
      </c>
      <c r="M46" s="22"/>
    </row>
    <row r="47" spans="1:13" ht="24" customHeight="1" x14ac:dyDescent="0.15">
      <c r="A47" s="22"/>
      <c r="B47" s="26" t="str">
        <f t="shared" si="1"/>
        <v/>
      </c>
      <c r="C47" s="10"/>
      <c r="D47" s="89"/>
      <c r="E47" s="89"/>
      <c r="F47" s="16"/>
      <c r="G47" s="17"/>
      <c r="H47" s="90" t="s">
        <v>30</v>
      </c>
      <c r="I47" s="11"/>
      <c r="J47" s="12"/>
      <c r="K47" s="13"/>
      <c r="L47" s="20">
        <f t="shared" si="0"/>
        <v>0</v>
      </c>
      <c r="M47" s="22"/>
    </row>
    <row r="48" spans="1:13" ht="24" customHeight="1" x14ac:dyDescent="0.15">
      <c r="A48" s="22"/>
      <c r="B48" s="26" t="str">
        <f t="shared" si="1"/>
        <v/>
      </c>
      <c r="C48" s="10"/>
      <c r="D48" s="89"/>
      <c r="E48" s="89"/>
      <c r="F48" s="16"/>
      <c r="G48" s="17"/>
      <c r="H48" s="90" t="s">
        <v>30</v>
      </c>
      <c r="I48" s="11"/>
      <c r="J48" s="12"/>
      <c r="K48" s="13"/>
      <c r="L48" s="20">
        <f t="shared" si="0"/>
        <v>0</v>
      </c>
      <c r="M48" s="22"/>
    </row>
    <row r="49" spans="1:13" ht="24" customHeight="1" x14ac:dyDescent="0.15">
      <c r="A49" s="22"/>
      <c r="B49" s="26" t="str">
        <f t="shared" si="1"/>
        <v/>
      </c>
      <c r="C49" s="10"/>
      <c r="D49" s="89"/>
      <c r="E49" s="89"/>
      <c r="F49" s="16"/>
      <c r="G49" s="17"/>
      <c r="H49" s="90" t="s">
        <v>30</v>
      </c>
      <c r="I49" s="11"/>
      <c r="J49" s="12"/>
      <c r="K49" s="13"/>
      <c r="L49" s="20">
        <f t="shared" si="0"/>
        <v>0</v>
      </c>
      <c r="M49" s="22"/>
    </row>
    <row r="50" spans="1:13" ht="24" customHeight="1" x14ac:dyDescent="0.15">
      <c r="A50" s="22"/>
      <c r="B50" s="26" t="str">
        <f t="shared" si="1"/>
        <v/>
      </c>
      <c r="C50" s="10"/>
      <c r="D50" s="89"/>
      <c r="E50" s="89"/>
      <c r="F50" s="16"/>
      <c r="G50" s="17"/>
      <c r="H50" s="90" t="s">
        <v>30</v>
      </c>
      <c r="I50" s="11"/>
      <c r="J50" s="12"/>
      <c r="K50" s="13"/>
      <c r="L50" s="20">
        <f t="shared" si="0"/>
        <v>0</v>
      </c>
      <c r="M50" s="22"/>
    </row>
    <row r="51" spans="1:13" ht="24" customHeight="1" x14ac:dyDescent="0.15">
      <c r="A51" s="22"/>
      <c r="B51" s="26" t="str">
        <f t="shared" si="1"/>
        <v/>
      </c>
      <c r="C51" s="10"/>
      <c r="D51" s="89"/>
      <c r="E51" s="89"/>
      <c r="F51" s="16"/>
      <c r="G51" s="17"/>
      <c r="H51" s="90" t="s">
        <v>30</v>
      </c>
      <c r="I51" s="11"/>
      <c r="J51" s="12"/>
      <c r="K51" s="13"/>
      <c r="L51" s="20">
        <f t="shared" si="0"/>
        <v>0</v>
      </c>
      <c r="M51" s="22"/>
    </row>
    <row r="52" spans="1:13" ht="24" customHeight="1" x14ac:dyDescent="0.15">
      <c r="A52" s="22"/>
      <c r="B52" s="26" t="str">
        <f t="shared" si="1"/>
        <v/>
      </c>
      <c r="C52" s="10"/>
      <c r="D52" s="89"/>
      <c r="E52" s="89"/>
      <c r="F52" s="16"/>
      <c r="G52" s="17"/>
      <c r="H52" s="90" t="s">
        <v>30</v>
      </c>
      <c r="I52" s="11"/>
      <c r="J52" s="12"/>
      <c r="K52" s="13"/>
      <c r="L52" s="20">
        <f t="shared" si="0"/>
        <v>0</v>
      </c>
      <c r="M52" s="22"/>
    </row>
    <row r="53" spans="1:13" ht="24" customHeight="1" x14ac:dyDescent="0.15">
      <c r="A53" s="22"/>
      <c r="B53" s="26" t="str">
        <f t="shared" si="1"/>
        <v/>
      </c>
      <c r="C53" s="10"/>
      <c r="D53" s="89"/>
      <c r="E53" s="89"/>
      <c r="F53" s="16"/>
      <c r="G53" s="17"/>
      <c r="H53" s="90" t="s">
        <v>30</v>
      </c>
      <c r="I53" s="11"/>
      <c r="J53" s="12"/>
      <c r="K53" s="13"/>
      <c r="L53" s="20">
        <f t="shared" si="0"/>
        <v>0</v>
      </c>
      <c r="M53" s="22"/>
    </row>
    <row r="54" spans="1:13" ht="24" customHeight="1" x14ac:dyDescent="0.15">
      <c r="A54" s="22"/>
      <c r="B54" s="26" t="str">
        <f t="shared" si="1"/>
        <v/>
      </c>
      <c r="C54" s="10"/>
      <c r="D54" s="89"/>
      <c r="E54" s="89"/>
      <c r="F54" s="16"/>
      <c r="G54" s="17"/>
      <c r="H54" s="90" t="s">
        <v>30</v>
      </c>
      <c r="I54" s="11"/>
      <c r="J54" s="12"/>
      <c r="K54" s="13"/>
      <c r="L54" s="20">
        <f t="shared" si="0"/>
        <v>0</v>
      </c>
      <c r="M54" s="22"/>
    </row>
    <row r="55" spans="1:13" ht="24" customHeight="1" x14ac:dyDescent="0.15">
      <c r="A55" s="22"/>
      <c r="B55" s="26" t="str">
        <f t="shared" si="1"/>
        <v/>
      </c>
      <c r="C55" s="10"/>
      <c r="D55" s="89"/>
      <c r="E55" s="89"/>
      <c r="F55" s="16"/>
      <c r="G55" s="17"/>
      <c r="H55" s="90" t="s">
        <v>30</v>
      </c>
      <c r="I55" s="11"/>
      <c r="J55" s="12"/>
      <c r="K55" s="13"/>
      <c r="L55" s="20">
        <f t="shared" si="0"/>
        <v>0</v>
      </c>
      <c r="M55" s="22"/>
    </row>
    <row r="56" spans="1:13" ht="24" customHeight="1" x14ac:dyDescent="0.15">
      <c r="A56" s="22"/>
      <c r="B56" s="26" t="str">
        <f t="shared" si="1"/>
        <v/>
      </c>
      <c r="C56" s="10"/>
      <c r="D56" s="89"/>
      <c r="E56" s="89"/>
      <c r="F56" s="16"/>
      <c r="G56" s="17"/>
      <c r="H56" s="90" t="s">
        <v>30</v>
      </c>
      <c r="I56" s="11"/>
      <c r="J56" s="12"/>
      <c r="K56" s="13"/>
      <c r="L56" s="20">
        <f t="shared" si="0"/>
        <v>0</v>
      </c>
      <c r="M56" s="22"/>
    </row>
    <row r="57" spans="1:13" ht="24" customHeight="1" x14ac:dyDescent="0.15">
      <c r="A57" s="22"/>
      <c r="B57" s="26" t="str">
        <f t="shared" si="1"/>
        <v/>
      </c>
      <c r="C57" s="10"/>
      <c r="D57" s="89"/>
      <c r="E57" s="89"/>
      <c r="F57" s="16"/>
      <c r="G57" s="17"/>
      <c r="H57" s="90" t="s">
        <v>30</v>
      </c>
      <c r="I57" s="11"/>
      <c r="J57" s="12"/>
      <c r="K57" s="13"/>
      <c r="L57" s="20">
        <f t="shared" si="0"/>
        <v>0</v>
      </c>
      <c r="M57" s="22"/>
    </row>
    <row r="58" spans="1:13" ht="24" customHeight="1" x14ac:dyDescent="0.15">
      <c r="A58" s="22"/>
      <c r="B58" s="26" t="str">
        <f t="shared" si="1"/>
        <v/>
      </c>
      <c r="C58" s="10"/>
      <c r="D58" s="89"/>
      <c r="E58" s="89"/>
      <c r="F58" s="16"/>
      <c r="G58" s="17"/>
      <c r="H58" s="90" t="s">
        <v>30</v>
      </c>
      <c r="I58" s="11"/>
      <c r="J58" s="12"/>
      <c r="K58" s="13"/>
      <c r="L58" s="20">
        <f t="shared" si="0"/>
        <v>0</v>
      </c>
      <c r="M58" s="22"/>
    </row>
    <row r="59" spans="1:13" ht="24" customHeight="1" x14ac:dyDescent="0.15">
      <c r="A59" s="22"/>
      <c r="B59" s="26" t="str">
        <f t="shared" si="1"/>
        <v/>
      </c>
      <c r="C59" s="10"/>
      <c r="D59" s="89"/>
      <c r="E59" s="89"/>
      <c r="F59" s="16"/>
      <c r="G59" s="17"/>
      <c r="H59" s="90" t="s">
        <v>30</v>
      </c>
      <c r="I59" s="11"/>
      <c r="J59" s="12"/>
      <c r="K59" s="13"/>
      <c r="L59" s="20">
        <f t="shared" si="0"/>
        <v>0</v>
      </c>
      <c r="M59" s="22"/>
    </row>
    <row r="60" spans="1:13" ht="24" customHeight="1" x14ac:dyDescent="0.15">
      <c r="A60" s="22"/>
      <c r="B60" s="26" t="str">
        <f t="shared" si="1"/>
        <v/>
      </c>
      <c r="C60" s="10"/>
      <c r="D60" s="89"/>
      <c r="E60" s="89"/>
      <c r="F60" s="16"/>
      <c r="G60" s="17"/>
      <c r="H60" s="90" t="s">
        <v>30</v>
      </c>
      <c r="I60" s="11"/>
      <c r="J60" s="12"/>
      <c r="K60" s="13"/>
      <c r="L60" s="20">
        <f t="shared" si="0"/>
        <v>0</v>
      </c>
      <c r="M60" s="22"/>
    </row>
    <row r="61" spans="1:13" ht="24" customHeight="1" x14ac:dyDescent="0.15">
      <c r="A61" s="22"/>
      <c r="B61" s="26" t="str">
        <f t="shared" si="1"/>
        <v/>
      </c>
      <c r="C61" s="10"/>
      <c r="D61" s="89"/>
      <c r="E61" s="89"/>
      <c r="F61" s="16"/>
      <c r="G61" s="17"/>
      <c r="H61" s="90" t="s">
        <v>30</v>
      </c>
      <c r="I61" s="11"/>
      <c r="J61" s="12"/>
      <c r="K61" s="13"/>
      <c r="L61" s="20">
        <f t="shared" si="0"/>
        <v>0</v>
      </c>
      <c r="M61" s="22"/>
    </row>
    <row r="62" spans="1:13" ht="24" customHeight="1" x14ac:dyDescent="0.15">
      <c r="A62" s="22"/>
      <c r="B62" s="26" t="str">
        <f t="shared" si="1"/>
        <v/>
      </c>
      <c r="C62" s="10"/>
      <c r="D62" s="89"/>
      <c r="E62" s="89"/>
      <c r="F62" s="16"/>
      <c r="G62" s="17"/>
      <c r="H62" s="90" t="s">
        <v>30</v>
      </c>
      <c r="I62" s="11"/>
      <c r="J62" s="12"/>
      <c r="K62" s="13"/>
      <c r="L62" s="20">
        <f t="shared" si="0"/>
        <v>0</v>
      </c>
      <c r="M62" s="22"/>
    </row>
    <row r="63" spans="1:13" ht="24" customHeight="1" thickBot="1" x14ac:dyDescent="0.2">
      <c r="A63" s="22"/>
      <c r="B63" s="142" t="s">
        <v>18</v>
      </c>
      <c r="C63" s="143"/>
      <c r="D63" s="143"/>
      <c r="E63" s="143"/>
      <c r="F63" s="143"/>
      <c r="G63" s="143"/>
      <c r="H63" s="143"/>
      <c r="I63" s="143"/>
      <c r="J63" s="143"/>
      <c r="K63" s="66"/>
      <c r="L63" s="21">
        <f>SUM(L23:L62)</f>
        <v>0</v>
      </c>
      <c r="M63" s="22"/>
    </row>
    <row r="64" spans="1:13" ht="4.5" customHeight="1" thickTop="1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5" ht="4.5" customHeight="1" thickBo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5" ht="33" customHeight="1" thickTop="1" x14ac:dyDescent="0.15">
      <c r="A66" s="22"/>
      <c r="B66" s="160" t="s">
        <v>6</v>
      </c>
      <c r="C66" s="180" t="s">
        <v>21</v>
      </c>
      <c r="D66" s="144" t="s">
        <v>69</v>
      </c>
      <c r="E66" s="144" t="s">
        <v>97</v>
      </c>
      <c r="F66" s="189" t="s">
        <v>16</v>
      </c>
      <c r="G66" s="190"/>
      <c r="H66" s="144" t="s">
        <v>7</v>
      </c>
      <c r="I66" s="146" t="s">
        <v>8</v>
      </c>
      <c r="J66" s="162" t="s">
        <v>89</v>
      </c>
      <c r="K66" s="144" t="s">
        <v>105</v>
      </c>
      <c r="L66" s="167" t="s">
        <v>90</v>
      </c>
      <c r="M66" s="22"/>
    </row>
    <row r="67" spans="1:15" ht="33" customHeight="1" thickBot="1" x14ac:dyDescent="0.2">
      <c r="A67" s="22"/>
      <c r="B67" s="161"/>
      <c r="C67" s="181"/>
      <c r="D67" s="145"/>
      <c r="E67" s="145"/>
      <c r="F67" s="49" t="s">
        <v>111</v>
      </c>
      <c r="G67" s="65" t="s">
        <v>15</v>
      </c>
      <c r="H67" s="145"/>
      <c r="I67" s="147"/>
      <c r="J67" s="163"/>
      <c r="K67" s="145"/>
      <c r="L67" s="168"/>
      <c r="M67" s="22"/>
    </row>
    <row r="68" spans="1:15" ht="4.5" customHeight="1" thickTop="1" thickBo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5" ht="11.25" thickTop="1" x14ac:dyDescent="0.15">
      <c r="A69" s="22"/>
      <c r="B69" s="50"/>
      <c r="C69" s="51" t="s">
        <v>65</v>
      </c>
      <c r="D69" s="52"/>
      <c r="E69" s="52"/>
      <c r="F69" s="52"/>
      <c r="G69" s="52"/>
      <c r="H69" s="52"/>
      <c r="I69" s="52"/>
      <c r="J69" s="52"/>
      <c r="K69" s="52"/>
      <c r="L69" s="53"/>
      <c r="M69" s="22"/>
    </row>
    <row r="70" spans="1:15" ht="21" customHeight="1" x14ac:dyDescent="0.15">
      <c r="A70" s="22"/>
      <c r="B70" s="27" t="str">
        <f>IF(L89&lt;&gt;0,1,"")</f>
        <v/>
      </c>
      <c r="C70" s="86" t="str">
        <f>IF(L89&lt;&gt;0,"Utili ImpresaC.S.A. - Art. 24/a","")</f>
        <v/>
      </c>
      <c r="D70" s="89"/>
      <c r="E70" s="89"/>
      <c r="F70" s="47" t="str">
        <f>IF(L89&lt;&gt;0,"Vedi C)","")</f>
        <v/>
      </c>
      <c r="G70" s="32" t="str">
        <f>IF(L89&lt;&gt;0,"Utili d'impresa sulla mano d'opera","")</f>
        <v/>
      </c>
      <c r="H70" s="48" t="str">
        <f>IF(L89&lt;&gt;0,"Utili","")</f>
        <v/>
      </c>
      <c r="I70" s="30">
        <f>IF(L89&lt;&gt;0,UtiliImpresa,0)</f>
        <v>0</v>
      </c>
      <c r="J70" s="31">
        <f>L89</f>
        <v>0</v>
      </c>
      <c r="K70" s="82"/>
      <c r="L70" s="20">
        <f>ROUND((J70+(J70*D70)+(J70*E70))*I70,2)</f>
        <v>0</v>
      </c>
      <c r="M70" s="22"/>
    </row>
    <row r="71" spans="1:15" ht="21" customHeight="1" x14ac:dyDescent="0.15">
      <c r="A71" s="22"/>
      <c r="B71" s="27" t="str">
        <f>IF(L97&lt;&gt;0,2,"")</f>
        <v/>
      </c>
      <c r="C71" s="86" t="str">
        <f>IF(L97&lt;&gt;0,"Utili ImpresaC.S.A. - Art. 24/b","")</f>
        <v/>
      </c>
      <c r="D71" s="89"/>
      <c r="E71" s="89"/>
      <c r="F71" s="47" t="str">
        <f>IF(L97&lt;&gt;0,"Vedi D)","")</f>
        <v/>
      </c>
      <c r="G71" s="32" t="str">
        <f>IF(L97&lt;&gt;0,"Utili d'impresa sui noli e trasporti","")</f>
        <v/>
      </c>
      <c r="H71" s="48" t="str">
        <f>IF(L97&lt;&gt;0,"Utili","")</f>
        <v/>
      </c>
      <c r="I71" s="30">
        <f>IF(L97&lt;&gt;0,UtiliImpresa2,0)</f>
        <v>0</v>
      </c>
      <c r="J71" s="31">
        <f>L97</f>
        <v>0</v>
      </c>
      <c r="K71" s="82"/>
      <c r="L71" s="20">
        <f>ROUND((J71+(J71*D71)+(J71*E71))*I71,2)</f>
        <v>0</v>
      </c>
      <c r="M71" s="22"/>
    </row>
    <row r="72" spans="1:15" ht="21" customHeight="1" x14ac:dyDescent="0.15">
      <c r="A72" s="22"/>
      <c r="B72" s="27" t="str">
        <f>IF(L105&lt;&gt;0,3,"")</f>
        <v/>
      </c>
      <c r="C72" s="86" t="str">
        <f>IF(L105&lt;&gt;0,"Utili ImpresaC.S.A. - Art. 24/b","")</f>
        <v/>
      </c>
      <c r="D72" s="89"/>
      <c r="E72" s="100"/>
      <c r="F72" s="47" t="str">
        <f>IF(L105&lt;&gt;0,"Vedi E)","")</f>
        <v/>
      </c>
      <c r="G72" s="32" t="str">
        <f>IF(L105&lt;&gt;0,"Utili d'impresa sui materiali e sulle forniture","")</f>
        <v/>
      </c>
      <c r="H72" s="48" t="str">
        <f>IF(L105&lt;&gt;0,"Utili","")</f>
        <v/>
      </c>
      <c r="I72" s="30">
        <f>IF(L105&lt;&gt;0,UtiliImpresa2,0)</f>
        <v>0</v>
      </c>
      <c r="J72" s="31">
        <f>L105</f>
        <v>0</v>
      </c>
      <c r="K72" s="82"/>
      <c r="L72" s="20">
        <f>ROUND((J72+(J72*D72)+(J72*E72))*I72,2)</f>
        <v>0</v>
      </c>
      <c r="M72" s="22"/>
    </row>
    <row r="73" spans="1:15" ht="21" customHeight="1" thickBot="1" x14ac:dyDescent="0.2">
      <c r="A73" s="22"/>
      <c r="B73" s="142" t="s">
        <v>96</v>
      </c>
      <c r="C73" s="143"/>
      <c r="D73" s="143"/>
      <c r="E73" s="143"/>
      <c r="F73" s="143"/>
      <c r="G73" s="143"/>
      <c r="H73" s="143"/>
      <c r="I73" s="143"/>
      <c r="J73" s="143"/>
      <c r="K73" s="66"/>
      <c r="L73" s="21">
        <f>SUM(L70:L72)</f>
        <v>0</v>
      </c>
      <c r="M73" s="22"/>
    </row>
    <row r="74" spans="1:15" ht="4.5" customHeight="1" thickTop="1" x14ac:dyDescent="0.15">
      <c r="A74" s="22"/>
      <c r="B74" s="41"/>
      <c r="C74" s="41"/>
      <c r="D74" s="41"/>
      <c r="E74" s="41"/>
      <c r="F74" s="41"/>
      <c r="G74" s="22"/>
      <c r="H74" s="22"/>
      <c r="I74" s="22"/>
      <c r="J74" s="22"/>
      <c r="K74" s="22"/>
      <c r="L74" s="22"/>
      <c r="M74" s="22"/>
    </row>
    <row r="75" spans="1:15" ht="18" customHeight="1" x14ac:dyDescent="0.15">
      <c r="A75" s="22"/>
      <c r="B75" s="193" t="s">
        <v>75</v>
      </c>
      <c r="C75" s="193"/>
      <c r="D75" s="193"/>
      <c r="E75" s="193"/>
      <c r="F75" s="193"/>
      <c r="G75" s="193"/>
      <c r="H75" s="193"/>
      <c r="I75" s="193"/>
      <c r="J75" s="193"/>
      <c r="K75" s="42"/>
      <c r="L75" s="60">
        <f>L63+L73</f>
        <v>0</v>
      </c>
      <c r="M75" s="22"/>
    </row>
    <row r="76" spans="1:15" ht="3" customHeight="1" x14ac:dyDescent="0.15">
      <c r="A76" s="22"/>
      <c r="B76" s="77"/>
      <c r="C76" s="77"/>
      <c r="D76" s="77"/>
      <c r="E76" s="77"/>
      <c r="F76" s="77"/>
      <c r="G76" s="68"/>
      <c r="H76" s="68"/>
      <c r="I76" s="68"/>
      <c r="J76" s="68"/>
      <c r="K76" s="68"/>
      <c r="L76" s="68"/>
      <c r="M76" s="22"/>
    </row>
    <row r="77" spans="1:15" ht="18" customHeight="1" x14ac:dyDescent="0.15">
      <c r="A77" s="22"/>
      <c r="B77" s="58" t="e">
        <f>"A detrarre per il ribasso d'asta del "&amp;Ribasso*100&amp;"%"</f>
        <v>#VALUE!</v>
      </c>
      <c r="C77" s="57"/>
      <c r="D77" s="57"/>
      <c r="E77" s="57"/>
      <c r="F77" s="63" t="e">
        <f>ROUND(L75*Ribasso,2)</f>
        <v>#VALUE!</v>
      </c>
      <c r="G77" s="57"/>
      <c r="H77" s="57"/>
      <c r="I77" s="57"/>
      <c r="J77" s="64" t="e">
        <f>"Ammontare netto delle opere decurtate del ribasso d'asta del "&amp;Ribasso*100&amp;"%"</f>
        <v>#VALUE!</v>
      </c>
      <c r="K77" s="42"/>
      <c r="L77" s="59" t="e">
        <f>ROUND(L75-(L75*Ribasso),2)</f>
        <v>#VALUE!</v>
      </c>
      <c r="M77" s="22"/>
      <c r="N77" s="61"/>
      <c r="O77" s="61"/>
    </row>
    <row r="78" spans="1:15" ht="3" customHeight="1" thickBot="1" x14ac:dyDescent="0.2">
      <c r="A78" s="22"/>
      <c r="B78" s="57"/>
      <c r="C78" s="57"/>
      <c r="D78" s="57"/>
      <c r="E78" s="57"/>
      <c r="F78" s="57"/>
      <c r="G78" s="64"/>
      <c r="H78" s="64"/>
      <c r="I78" s="64"/>
      <c r="J78" s="64"/>
      <c r="K78" s="64"/>
      <c r="L78" s="64"/>
      <c r="M78" s="22"/>
    </row>
    <row r="79" spans="1:15" ht="18" customHeight="1" thickBot="1" x14ac:dyDescent="0.2">
      <c r="A79" s="22"/>
      <c r="B79" s="62" t="str">
        <f>IF(D7="di somma urgenza","Maggiorazione 15% P.to 6.9 del C.S.A.","")</f>
        <v>Maggiorazione 15% P.to 6.9 del C.S.A.</v>
      </c>
      <c r="C79" s="57"/>
      <c r="D79" s="57"/>
      <c r="E79" s="57"/>
      <c r="F79" s="63" t="e">
        <f>IF(D7="di somma urgenza",ROUND(20%*L77,2),0)</f>
        <v>#VALUE!</v>
      </c>
      <c r="G79" s="148" t="str">
        <f>IF(D7="di somma urgenza","Importo maggiorato del 15 % P.to 6.9 del C.S.A.","")</f>
        <v>Importo maggiorato del 15 % P.to 6.9 del C.S.A.</v>
      </c>
      <c r="H79" s="148"/>
      <c r="I79" s="148"/>
      <c r="J79" s="148"/>
      <c r="K79" s="42"/>
      <c r="L79" s="33" t="e">
        <f>IF(D7="di somma urgenza",L77+F79,0)</f>
        <v>#VALUE!</v>
      </c>
      <c r="M79" s="22"/>
    </row>
    <row r="80" spans="1:15" ht="4.5" customHeight="1" x14ac:dyDescent="0.15">
      <c r="A80" s="22"/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4"/>
      <c r="M80" s="22"/>
    </row>
    <row r="81" spans="1:15" ht="4.5" customHeight="1" thickBo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5" ht="33" customHeight="1" thickTop="1" x14ac:dyDescent="0.15">
      <c r="A82" s="22"/>
      <c r="B82" s="160" t="s">
        <v>6</v>
      </c>
      <c r="C82" s="180" t="s">
        <v>21</v>
      </c>
      <c r="D82" s="144" t="s">
        <v>69</v>
      </c>
      <c r="E82" s="144" t="s">
        <v>97</v>
      </c>
      <c r="F82" s="189" t="s">
        <v>16</v>
      </c>
      <c r="G82" s="190"/>
      <c r="H82" s="144" t="s">
        <v>7</v>
      </c>
      <c r="I82" s="146" t="s">
        <v>8</v>
      </c>
      <c r="J82" s="162" t="s">
        <v>89</v>
      </c>
      <c r="K82" s="144" t="s">
        <v>105</v>
      </c>
      <c r="L82" s="167" t="s">
        <v>90</v>
      </c>
      <c r="M82" s="22"/>
    </row>
    <row r="83" spans="1:15" ht="30" customHeight="1" thickBot="1" x14ac:dyDescent="0.2">
      <c r="A83" s="22"/>
      <c r="B83" s="161"/>
      <c r="C83" s="181"/>
      <c r="D83" s="145"/>
      <c r="E83" s="145"/>
      <c r="F83" s="49" t="s">
        <v>111</v>
      </c>
      <c r="G83" s="65" t="s">
        <v>15</v>
      </c>
      <c r="H83" s="145"/>
      <c r="I83" s="147"/>
      <c r="J83" s="163"/>
      <c r="K83" s="145"/>
      <c r="L83" s="168"/>
      <c r="M83" s="22"/>
    </row>
    <row r="84" spans="1:15" ht="4.5" customHeight="1" thickTop="1" thickBo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5" ht="15" customHeight="1" thickTop="1" x14ac:dyDescent="0.15">
      <c r="A85" s="22"/>
      <c r="B85" s="50"/>
      <c r="C85" s="51" t="s">
        <v>66</v>
      </c>
      <c r="D85" s="52"/>
      <c r="E85" s="52"/>
      <c r="F85" s="52"/>
      <c r="G85" s="52"/>
      <c r="H85" s="52"/>
      <c r="I85" s="52"/>
      <c r="J85" s="52"/>
      <c r="K85" s="52"/>
      <c r="L85" s="53"/>
      <c r="M85" s="22"/>
    </row>
    <row r="86" spans="1:15" ht="21" customHeight="1" x14ac:dyDescent="0.15">
      <c r="A86" s="22"/>
      <c r="B86" s="28">
        <v>1</v>
      </c>
      <c r="C86" s="86" t="str">
        <f>IF(I86&lt;&gt;0,ACERrif,"")</f>
        <v/>
      </c>
      <c r="D86" s="89"/>
      <c r="E86" s="89"/>
      <c r="F86" s="91" t="s">
        <v>22</v>
      </c>
      <c r="G86" s="81"/>
      <c r="H86" s="84" t="s">
        <v>88</v>
      </c>
      <c r="I86" s="11"/>
      <c r="J86" s="85">
        <v>34</v>
      </c>
      <c r="K86" s="82"/>
      <c r="L86" s="20">
        <f>ROUND((J86+(J86*D86)+(J86*E86))*I86,2)</f>
        <v>0</v>
      </c>
      <c r="M86" s="22"/>
    </row>
    <row r="87" spans="1:15" ht="21" customHeight="1" x14ac:dyDescent="0.15">
      <c r="A87" s="22"/>
      <c r="B87" s="28">
        <v>2</v>
      </c>
      <c r="C87" s="86" t="str">
        <f>IF(I87&lt;&gt;0,ACERrif,"")</f>
        <v/>
      </c>
      <c r="D87" s="89"/>
      <c r="E87" s="89"/>
      <c r="F87" s="91" t="s">
        <v>23</v>
      </c>
      <c r="G87" s="81"/>
      <c r="H87" s="84" t="s">
        <v>88</v>
      </c>
      <c r="I87" s="11"/>
      <c r="J87" s="85">
        <v>31.62</v>
      </c>
      <c r="K87" s="82"/>
      <c r="L87" s="20">
        <f>ROUND((J87+(J87*D87)+(J87*E87))*I87,2)</f>
        <v>0</v>
      </c>
      <c r="M87" s="22"/>
    </row>
    <row r="88" spans="1:15" ht="21" customHeight="1" x14ac:dyDescent="0.15">
      <c r="A88" s="22"/>
      <c r="B88" s="87">
        <v>3</v>
      </c>
      <c r="C88" s="86" t="str">
        <f>IF(I88&lt;&gt;0,ACERrif,"")</f>
        <v/>
      </c>
      <c r="D88" s="89"/>
      <c r="E88" s="89"/>
      <c r="F88" s="92" t="s">
        <v>94</v>
      </c>
      <c r="G88" s="81"/>
      <c r="H88" s="84" t="s">
        <v>88</v>
      </c>
      <c r="I88" s="11"/>
      <c r="J88" s="85">
        <f>IF(I88&lt;&gt;0,CostoOpCom,0)</f>
        <v>0</v>
      </c>
      <c r="K88" s="82"/>
      <c r="L88" s="20">
        <f>ROUND((J88+(J88*D88)+(J88*E88))*I88,2)</f>
        <v>0</v>
      </c>
      <c r="M88" s="22"/>
    </row>
    <row r="89" spans="1:15" ht="21" customHeight="1" thickBot="1" x14ac:dyDescent="0.2">
      <c r="A89" s="22"/>
      <c r="B89" s="142" t="s">
        <v>19</v>
      </c>
      <c r="C89" s="143"/>
      <c r="D89" s="143"/>
      <c r="E89" s="143"/>
      <c r="F89" s="143"/>
      <c r="G89" s="143"/>
      <c r="H89" s="143"/>
      <c r="I89" s="143"/>
      <c r="J89" s="143"/>
      <c r="K89" s="66"/>
      <c r="L89" s="21">
        <f>SUM(L86:L88)</f>
        <v>0</v>
      </c>
      <c r="M89" s="22"/>
      <c r="O89" s="88">
        <f>IF(D7="di somma urgenza",ROUND(L89+(L89*20%),2),0)</f>
        <v>0</v>
      </c>
    </row>
    <row r="90" spans="1:15" ht="4.5" customHeight="1" thickTop="1" thickBo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5" ht="11.25" thickTop="1" x14ac:dyDescent="0.15">
      <c r="A91" s="22"/>
      <c r="B91" s="50"/>
      <c r="C91" s="51" t="s">
        <v>92</v>
      </c>
      <c r="D91" s="52"/>
      <c r="E91" s="52"/>
      <c r="F91" s="52"/>
      <c r="G91" s="52"/>
      <c r="H91" s="52"/>
      <c r="I91" s="52"/>
      <c r="J91" s="52"/>
      <c r="K91" s="52"/>
      <c r="L91" s="54"/>
      <c r="M91" s="22"/>
    </row>
    <row r="92" spans="1:15" ht="21" customHeight="1" x14ac:dyDescent="0.15">
      <c r="A92" s="22"/>
      <c r="B92" s="29" t="str">
        <f>IF(C92&lt;&gt;"",1,"")</f>
        <v/>
      </c>
      <c r="C92" s="10"/>
      <c r="D92" s="89"/>
      <c r="E92" s="89"/>
      <c r="F92" s="16"/>
      <c r="G92" s="17"/>
      <c r="H92" s="90"/>
      <c r="I92" s="11"/>
      <c r="J92" s="12"/>
      <c r="K92" s="13"/>
      <c r="L92" s="20">
        <f>ROUND((J92+(J92*D92)+(J92*E92))*I92,2)</f>
        <v>0</v>
      </c>
      <c r="M92" s="22"/>
    </row>
    <row r="93" spans="1:15" ht="21" customHeight="1" x14ac:dyDescent="0.15">
      <c r="A93" s="22"/>
      <c r="B93" s="29" t="str">
        <f>IF(C93&lt;&gt;"",B92+1,"")</f>
        <v/>
      </c>
      <c r="C93" s="10"/>
      <c r="D93" s="89"/>
      <c r="E93" s="89"/>
      <c r="F93" s="16"/>
      <c r="G93" s="17"/>
      <c r="H93" s="90"/>
      <c r="I93" s="11"/>
      <c r="J93" s="12"/>
      <c r="K93" s="13"/>
      <c r="L93" s="20">
        <f>ROUND((J93+(J93*D93)+(J93*E93))*I93,2)</f>
        <v>0</v>
      </c>
      <c r="M93" s="22"/>
    </row>
    <row r="94" spans="1:15" ht="21" customHeight="1" x14ac:dyDescent="0.15">
      <c r="A94" s="22"/>
      <c r="B94" s="29" t="str">
        <f>IF(C94&lt;&gt;"",B93+1,"")</f>
        <v/>
      </c>
      <c r="C94" s="10"/>
      <c r="D94" s="89"/>
      <c r="E94" s="89"/>
      <c r="F94" s="16"/>
      <c r="G94" s="17"/>
      <c r="H94" s="90" t="s">
        <v>30</v>
      </c>
      <c r="I94" s="11"/>
      <c r="J94" s="12"/>
      <c r="K94" s="13"/>
      <c r="L94" s="20">
        <f>ROUND((J94+(J94*D94)+(J94*E94))*I94,2)</f>
        <v>0</v>
      </c>
      <c r="M94" s="22"/>
    </row>
    <row r="95" spans="1:15" ht="21" customHeight="1" x14ac:dyDescent="0.15">
      <c r="A95" s="22"/>
      <c r="B95" s="29" t="str">
        <f>IF(C95&lt;&gt;"",B94+1,"")</f>
        <v/>
      </c>
      <c r="C95" s="10"/>
      <c r="D95" s="89"/>
      <c r="E95" s="89"/>
      <c r="F95" s="16"/>
      <c r="G95" s="17"/>
      <c r="H95" s="90" t="s">
        <v>30</v>
      </c>
      <c r="I95" s="11"/>
      <c r="J95" s="12"/>
      <c r="K95" s="13"/>
      <c r="L95" s="20">
        <f>ROUND((J95+(J95*D95)+(J95*E95))*I95,2)</f>
        <v>0</v>
      </c>
      <c r="M95" s="22"/>
    </row>
    <row r="96" spans="1:15" ht="21" customHeight="1" x14ac:dyDescent="0.15">
      <c r="A96" s="22"/>
      <c r="B96" s="29" t="str">
        <f>IF(C96&lt;&gt;"",B95+1,"")</f>
        <v/>
      </c>
      <c r="C96" s="10"/>
      <c r="D96" s="89"/>
      <c r="E96" s="89"/>
      <c r="F96" s="16"/>
      <c r="G96" s="17"/>
      <c r="H96" s="90" t="s">
        <v>30</v>
      </c>
      <c r="I96" s="11"/>
      <c r="J96" s="12"/>
      <c r="K96" s="13"/>
      <c r="L96" s="20">
        <f>ROUND((J96+(J96*D96)+(J96*E96))*I96,2)</f>
        <v>0</v>
      </c>
      <c r="M96" s="22"/>
    </row>
    <row r="97" spans="1:15" ht="21" customHeight="1" thickBot="1" x14ac:dyDescent="0.2">
      <c r="A97" s="22"/>
      <c r="B97" s="142" t="s">
        <v>95</v>
      </c>
      <c r="C97" s="143"/>
      <c r="D97" s="143"/>
      <c r="E97" s="143"/>
      <c r="F97" s="143"/>
      <c r="G97" s="143"/>
      <c r="H97" s="143"/>
      <c r="I97" s="143"/>
      <c r="J97" s="143"/>
      <c r="K97" s="66"/>
      <c r="L97" s="21">
        <f>SUM(L92:L96)</f>
        <v>0</v>
      </c>
      <c r="M97" s="22"/>
      <c r="O97" s="88">
        <f>IF(D7="di somma urgenza",ROUND(L97+(L97*20%),2),0)</f>
        <v>0</v>
      </c>
    </row>
    <row r="98" spans="1:15" ht="4.5" customHeight="1" thickTop="1" thickBo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5" ht="11.25" thickTop="1" x14ac:dyDescent="0.15">
      <c r="A99" s="22"/>
      <c r="B99" s="50"/>
      <c r="C99" s="51" t="s">
        <v>93</v>
      </c>
      <c r="D99" s="52"/>
      <c r="E99" s="52"/>
      <c r="F99" s="52"/>
      <c r="G99" s="52"/>
      <c r="H99" s="52"/>
      <c r="I99" s="52"/>
      <c r="J99" s="52"/>
      <c r="K99" s="52"/>
      <c r="L99" s="53"/>
      <c r="M99" s="22"/>
    </row>
    <row r="100" spans="1:15" ht="21" customHeight="1" x14ac:dyDescent="0.15">
      <c r="A100" s="22"/>
      <c r="B100" s="34" t="str">
        <f>IF(C100&lt;&gt;"",1,"")</f>
        <v/>
      </c>
      <c r="C100" s="10"/>
      <c r="D100" s="89"/>
      <c r="E100" s="89"/>
      <c r="F100" s="16"/>
      <c r="G100" s="17"/>
      <c r="H100" s="90" t="s">
        <v>30</v>
      </c>
      <c r="I100" s="11"/>
      <c r="J100" s="12"/>
      <c r="K100" s="13"/>
      <c r="L100" s="20">
        <f>ROUND((J100+(J100*D100)+(J100*E100))*I100,2)</f>
        <v>0</v>
      </c>
      <c r="M100" s="22"/>
    </row>
    <row r="101" spans="1:15" ht="21" customHeight="1" x14ac:dyDescent="0.15">
      <c r="A101" s="22"/>
      <c r="B101" s="34" t="str">
        <f>IF(C101&lt;&gt;"",B100+1,"")</f>
        <v/>
      </c>
      <c r="C101" s="10"/>
      <c r="D101" s="89"/>
      <c r="E101" s="89"/>
      <c r="F101" s="16"/>
      <c r="G101" s="17"/>
      <c r="H101" s="90" t="s">
        <v>30</v>
      </c>
      <c r="I101" s="11"/>
      <c r="J101" s="12"/>
      <c r="K101" s="13"/>
      <c r="L101" s="20">
        <f>ROUND((J101+(J101*D101))*I101,2)</f>
        <v>0</v>
      </c>
      <c r="M101" s="22"/>
    </row>
    <row r="102" spans="1:15" ht="21" customHeight="1" x14ac:dyDescent="0.15">
      <c r="A102" s="22"/>
      <c r="B102" s="34" t="str">
        <f>IF(C102&lt;&gt;"",B101+1,"")</f>
        <v/>
      </c>
      <c r="C102" s="10"/>
      <c r="D102" s="89"/>
      <c r="E102" s="89"/>
      <c r="F102" s="16"/>
      <c r="G102" s="17"/>
      <c r="H102" s="90" t="s">
        <v>30</v>
      </c>
      <c r="I102" s="11"/>
      <c r="J102" s="12"/>
      <c r="K102" s="13"/>
      <c r="L102" s="20">
        <f>ROUND((J102+(J102*D102))*I102,2)</f>
        <v>0</v>
      </c>
      <c r="M102" s="22"/>
    </row>
    <row r="103" spans="1:15" ht="21" customHeight="1" x14ac:dyDescent="0.15">
      <c r="A103" s="22"/>
      <c r="B103" s="34" t="str">
        <f>IF(C103&lt;&gt;"",B102+1,"")</f>
        <v/>
      </c>
      <c r="C103" s="10"/>
      <c r="D103" s="89"/>
      <c r="E103" s="89"/>
      <c r="F103" s="16"/>
      <c r="G103" s="17"/>
      <c r="H103" s="90" t="s">
        <v>30</v>
      </c>
      <c r="I103" s="11"/>
      <c r="J103" s="12"/>
      <c r="K103" s="13"/>
      <c r="L103" s="20">
        <f>ROUND((J103+(J103*D103))*I103,2)</f>
        <v>0</v>
      </c>
      <c r="M103" s="22"/>
    </row>
    <row r="104" spans="1:15" ht="21" customHeight="1" x14ac:dyDescent="0.15">
      <c r="A104" s="22"/>
      <c r="B104" s="34" t="str">
        <f>IF(C104&lt;&gt;"",B103+1,"")</f>
        <v/>
      </c>
      <c r="C104" s="10"/>
      <c r="D104" s="89"/>
      <c r="E104" s="89"/>
      <c r="F104" s="16"/>
      <c r="G104" s="17"/>
      <c r="H104" s="90" t="s">
        <v>30</v>
      </c>
      <c r="I104" s="11"/>
      <c r="J104" s="12"/>
      <c r="K104" s="13"/>
      <c r="L104" s="20">
        <f>ROUND((J104+(J104*D104))*I104,2)</f>
        <v>0</v>
      </c>
      <c r="M104" s="22"/>
    </row>
    <row r="105" spans="1:15" ht="21" customHeight="1" thickBot="1" x14ac:dyDescent="0.2">
      <c r="A105" s="22"/>
      <c r="B105" s="142" t="s">
        <v>20</v>
      </c>
      <c r="C105" s="143"/>
      <c r="D105" s="143"/>
      <c r="E105" s="143"/>
      <c r="F105" s="143"/>
      <c r="G105" s="143"/>
      <c r="H105" s="143"/>
      <c r="I105" s="143"/>
      <c r="J105" s="143"/>
      <c r="K105" s="66"/>
      <c r="L105" s="21">
        <f>SUM(L100:L104)</f>
        <v>0</v>
      </c>
      <c r="M105" s="22"/>
      <c r="O105" s="88">
        <f>IF(D7="di somma urgenza",ROUND(L105+(L105*20%),2),0)</f>
        <v>0</v>
      </c>
    </row>
    <row r="106" spans="1:15" ht="4.5" customHeight="1" thickTop="1" thickBo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5" ht="15" customHeight="1" thickTop="1" x14ac:dyDescent="0.15">
      <c r="A107" s="22"/>
      <c r="B107" s="50"/>
      <c r="C107" s="51" t="s">
        <v>67</v>
      </c>
      <c r="D107" s="52"/>
      <c r="E107" s="52"/>
      <c r="F107" s="52"/>
      <c r="G107" s="52"/>
      <c r="H107" s="52"/>
      <c r="I107" s="52"/>
      <c r="J107" s="52"/>
      <c r="K107" s="52"/>
      <c r="L107" s="53"/>
      <c r="M107" s="22"/>
    </row>
    <row r="108" spans="1:15" ht="21" customHeight="1" x14ac:dyDescent="0.15">
      <c r="A108" s="22"/>
      <c r="B108" s="83" t="str">
        <f>IF(C108&lt;&gt;"",B107+1,"")</f>
        <v/>
      </c>
      <c r="C108" s="10"/>
      <c r="D108" s="89"/>
      <c r="E108" s="89"/>
      <c r="F108" s="16"/>
      <c r="G108" s="81"/>
      <c r="H108" s="90"/>
      <c r="I108" s="11"/>
      <c r="J108" s="12"/>
      <c r="K108" s="82"/>
      <c r="L108" s="20">
        <f t="shared" ref="L108:L115" si="3">ROUND((J108+(J108*D108))*I108,2)</f>
        <v>0</v>
      </c>
      <c r="M108" s="22"/>
    </row>
    <row r="109" spans="1:15" ht="21" customHeight="1" x14ac:dyDescent="0.15">
      <c r="A109" s="22"/>
      <c r="B109" s="83" t="str">
        <f>IF(C109&lt;&gt;"",B108+1,"")</f>
        <v/>
      </c>
      <c r="C109" s="10"/>
      <c r="D109" s="89"/>
      <c r="E109" s="89"/>
      <c r="F109" s="16"/>
      <c r="G109" s="81"/>
      <c r="H109" s="90" t="s">
        <v>30</v>
      </c>
      <c r="I109" s="11"/>
      <c r="J109" s="12"/>
      <c r="K109" s="82"/>
      <c r="L109" s="20">
        <f t="shared" si="3"/>
        <v>0</v>
      </c>
      <c r="M109" s="22"/>
    </row>
    <row r="110" spans="1:15" ht="21" customHeight="1" x14ac:dyDescent="0.15">
      <c r="A110" s="22"/>
      <c r="B110" s="83" t="str">
        <f t="shared" ref="B110:B115" si="4">IF(C110&lt;&gt;"",B109+1,"")</f>
        <v/>
      </c>
      <c r="C110" s="10"/>
      <c r="D110" s="89"/>
      <c r="E110" s="89"/>
      <c r="F110" s="16"/>
      <c r="G110" s="81"/>
      <c r="H110" s="90" t="s">
        <v>30</v>
      </c>
      <c r="I110" s="11"/>
      <c r="J110" s="12"/>
      <c r="K110" s="82"/>
      <c r="L110" s="20">
        <f t="shared" si="3"/>
        <v>0</v>
      </c>
      <c r="M110" s="22"/>
    </row>
    <row r="111" spans="1:15" ht="21" customHeight="1" x14ac:dyDescent="0.15">
      <c r="A111" s="22"/>
      <c r="B111" s="83" t="str">
        <f t="shared" si="4"/>
        <v/>
      </c>
      <c r="C111" s="10"/>
      <c r="D111" s="89"/>
      <c r="E111" s="89"/>
      <c r="F111" s="16"/>
      <c r="G111" s="81"/>
      <c r="H111" s="90" t="s">
        <v>30</v>
      </c>
      <c r="I111" s="11"/>
      <c r="J111" s="12"/>
      <c r="K111" s="82"/>
      <c r="L111" s="20">
        <f t="shared" si="3"/>
        <v>0</v>
      </c>
      <c r="M111" s="22"/>
    </row>
    <row r="112" spans="1:15" ht="21" customHeight="1" x14ac:dyDescent="0.15">
      <c r="A112" s="22"/>
      <c r="B112" s="83" t="str">
        <f t="shared" si="4"/>
        <v/>
      </c>
      <c r="C112" s="10"/>
      <c r="D112" s="89"/>
      <c r="E112" s="89"/>
      <c r="F112" s="16"/>
      <c r="G112" s="81"/>
      <c r="H112" s="90" t="s">
        <v>30</v>
      </c>
      <c r="I112" s="11"/>
      <c r="J112" s="12"/>
      <c r="K112" s="82"/>
      <c r="L112" s="20">
        <f t="shared" si="3"/>
        <v>0</v>
      </c>
      <c r="M112" s="22"/>
    </row>
    <row r="113" spans="1:15" ht="21" customHeight="1" x14ac:dyDescent="0.15">
      <c r="A113" s="22"/>
      <c r="B113" s="83" t="str">
        <f t="shared" si="4"/>
        <v/>
      </c>
      <c r="C113" s="10"/>
      <c r="D113" s="89"/>
      <c r="E113" s="89"/>
      <c r="F113" s="16"/>
      <c r="G113" s="81"/>
      <c r="H113" s="90" t="s">
        <v>30</v>
      </c>
      <c r="I113" s="11"/>
      <c r="J113" s="12"/>
      <c r="K113" s="82"/>
      <c r="L113" s="20">
        <f t="shared" si="3"/>
        <v>0</v>
      </c>
      <c r="M113" s="22"/>
    </row>
    <row r="114" spans="1:15" ht="21" customHeight="1" x14ac:dyDescent="0.15">
      <c r="A114" s="22"/>
      <c r="B114" s="83" t="str">
        <f>IF(C114&lt;&gt;"",#REF!+1,"")</f>
        <v/>
      </c>
      <c r="C114" s="10"/>
      <c r="D114" s="89"/>
      <c r="E114" s="89"/>
      <c r="F114" s="16"/>
      <c r="G114" s="81"/>
      <c r="H114" s="90" t="s">
        <v>30</v>
      </c>
      <c r="I114" s="11"/>
      <c r="J114" s="12"/>
      <c r="K114" s="82"/>
      <c r="L114" s="20">
        <f t="shared" si="3"/>
        <v>0</v>
      </c>
      <c r="M114" s="22"/>
    </row>
    <row r="115" spans="1:15" ht="21" customHeight="1" x14ac:dyDescent="0.15">
      <c r="A115" s="22"/>
      <c r="B115" s="83" t="str">
        <f t="shared" si="4"/>
        <v/>
      </c>
      <c r="C115" s="10"/>
      <c r="D115" s="89"/>
      <c r="E115" s="89"/>
      <c r="F115" s="93"/>
      <c r="G115" s="81"/>
      <c r="H115" s="90" t="s">
        <v>30</v>
      </c>
      <c r="I115" s="11"/>
      <c r="J115" s="12"/>
      <c r="K115" s="82"/>
      <c r="L115" s="20">
        <f t="shared" si="3"/>
        <v>0</v>
      </c>
      <c r="M115" s="22"/>
    </row>
    <row r="116" spans="1:15" ht="21" customHeight="1" thickBot="1" x14ac:dyDescent="0.2">
      <c r="A116" s="22"/>
      <c r="B116" s="142" t="s">
        <v>25</v>
      </c>
      <c r="C116" s="143"/>
      <c r="D116" s="143"/>
      <c r="E116" s="143"/>
      <c r="F116" s="143"/>
      <c r="G116" s="143"/>
      <c r="H116" s="143"/>
      <c r="I116" s="143"/>
      <c r="J116" s="143"/>
      <c r="K116" s="79"/>
      <c r="L116" s="21">
        <f>SUM(L108:L115)</f>
        <v>0</v>
      </c>
      <c r="M116" s="22"/>
      <c r="O116" s="88">
        <f>IF(D7="di somma urgenza",ROUND(L116+(L116*20%),2),0)</f>
        <v>0</v>
      </c>
    </row>
    <row r="117" spans="1:15" ht="4.5" customHeight="1" thickTop="1" thickBo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5" ht="18" customHeight="1" thickBot="1" x14ac:dyDescent="0.2">
      <c r="A118" s="22"/>
      <c r="B118" s="193" t="s">
        <v>76</v>
      </c>
      <c r="C118" s="193"/>
      <c r="D118" s="193"/>
      <c r="E118" s="193"/>
      <c r="F118" s="193"/>
      <c r="G118" s="193"/>
      <c r="H118" s="193"/>
      <c r="I118" s="193"/>
      <c r="J118" s="193"/>
      <c r="K118" s="42"/>
      <c r="L118" s="33">
        <f>L89+L97+L105+L116</f>
        <v>0</v>
      </c>
      <c r="M118" s="22"/>
    </row>
    <row r="119" spans="1:15" ht="3" customHeight="1" thickBot="1" x14ac:dyDescent="0.2">
      <c r="A119" s="22"/>
      <c r="B119" s="57"/>
      <c r="C119" s="57"/>
      <c r="D119" s="57"/>
      <c r="E119" s="57"/>
      <c r="F119" s="57"/>
      <c r="G119" s="64"/>
      <c r="H119" s="64"/>
      <c r="I119" s="64"/>
      <c r="J119" s="64"/>
      <c r="K119" s="64"/>
      <c r="L119" s="64"/>
      <c r="M119" s="22"/>
    </row>
    <row r="120" spans="1:15" ht="18" customHeight="1" thickBot="1" x14ac:dyDescent="0.2">
      <c r="A120" s="22"/>
      <c r="B120" s="62" t="str">
        <f>IF(D7="di somma urgenza","Maggiorazione del 15% p.to 6.9. C.S.A.","")</f>
        <v>Maggiorazione del 15% p.to 6.9. C.S.A.</v>
      </c>
      <c r="C120" s="57"/>
      <c r="D120" s="57"/>
      <c r="E120" s="57"/>
      <c r="F120" s="63">
        <f>IF(D7="di somma urgenza",ROUND(20%*L118,2),0)</f>
        <v>0</v>
      </c>
      <c r="G120" s="148" t="str">
        <f>IF(D7="di somma urgenza","Importo maggiorato del 15% p.to 6.9 del C.S.A.","")</f>
        <v>Importo maggiorato del 15% p.to 6.9 del C.S.A.</v>
      </c>
      <c r="H120" s="148"/>
      <c r="I120" s="148"/>
      <c r="J120" s="148"/>
      <c r="K120" s="42"/>
      <c r="L120" s="33">
        <f>IF(D7="di somma urgenza",L118+F120,0)</f>
        <v>0</v>
      </c>
      <c r="M120" s="22"/>
      <c r="O120" s="88">
        <f>O89+O97+O105+O116</f>
        <v>0</v>
      </c>
    </row>
    <row r="121" spans="1:15" ht="4.5" customHeight="1" x14ac:dyDescent="0.15">
      <c r="A121" s="22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22"/>
    </row>
    <row r="122" spans="1:15" ht="4.5" customHeight="1" x14ac:dyDescent="0.15">
      <c r="A122" s="2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22"/>
    </row>
    <row r="123" spans="1:15" ht="11.25" thickBot="1" x14ac:dyDescent="0.2">
      <c r="A123" s="22"/>
      <c r="B123" s="76" t="s">
        <v>64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22"/>
    </row>
    <row r="124" spans="1:15" ht="18" customHeight="1" thickTop="1" x14ac:dyDescent="0.15">
      <c r="A124" s="22"/>
      <c r="B124" s="152" t="e">
        <f>IF(D7="di somma urgenza","Ammontare netto delle opere decurtate del ribasso d'asta del "&amp;Ribasso*100&amp;"%, maggiorate del 20 % per somma urgenza","Ammontare netto delle opere decurtate del ribasso d'asta del "&amp;Ribasso*100&amp;"%")</f>
        <v>#VALUE!</v>
      </c>
      <c r="C124" s="152"/>
      <c r="D124" s="152"/>
      <c r="E124" s="152"/>
      <c r="F124" s="152"/>
      <c r="G124" s="152"/>
      <c r="H124" s="152"/>
      <c r="I124" s="152"/>
      <c r="J124" s="152"/>
      <c r="K124" s="42"/>
      <c r="L124" s="35" t="e">
        <f>IF(D7="di somma urgenza",L79,L77)</f>
        <v>#VALUE!</v>
      </c>
      <c r="M124" s="22"/>
    </row>
    <row r="125" spans="1:15" ht="18" customHeight="1" x14ac:dyDescent="0.15">
      <c r="A125" s="22"/>
      <c r="B125" s="193" t="str">
        <f>IF(D7="di somma urgenza","Ammontare netto delle opere per la sicurezza, non soggette a ribasso, maggiorate del 15% p.to 6.9 C.S.A.","Ammontare netto delle opere per la sicurezza non soggette al ribasso")</f>
        <v>Ammontare netto delle opere per la sicurezza, non soggette a ribasso, maggiorate del 15% p.to 6.9 C.S.A.</v>
      </c>
      <c r="C125" s="193"/>
      <c r="D125" s="193"/>
      <c r="E125" s="193"/>
      <c r="F125" s="193"/>
      <c r="G125" s="193"/>
      <c r="H125" s="193"/>
      <c r="I125" s="193"/>
      <c r="J125" s="193"/>
      <c r="K125" s="42"/>
      <c r="L125" s="36">
        <f>IF(D7="di somma urgenza",O116,L116)</f>
        <v>0</v>
      </c>
      <c r="M125" s="22"/>
    </row>
    <row r="126" spans="1:15" ht="18" customHeight="1" thickBot="1" x14ac:dyDescent="0.2">
      <c r="A126" s="22"/>
      <c r="B126" s="193" t="str">
        <f>IF(D7="di somma urgenza","Ammontare netto delle opere non soggette al ribasso, maggiorate del 15% p.top 6.9 C.S.A.","Ammontare netto delle opere non soggette al ribasso")</f>
        <v>Ammontare netto delle opere non soggette al ribasso, maggiorate del 15% p.top 6.9 C.S.A.</v>
      </c>
      <c r="C126" s="193"/>
      <c r="D126" s="193"/>
      <c r="E126" s="193"/>
      <c r="F126" s="193"/>
      <c r="G126" s="193"/>
      <c r="H126" s="193"/>
      <c r="I126" s="193"/>
      <c r="J126" s="193"/>
      <c r="K126" s="42"/>
      <c r="L126" s="36">
        <f>IF(D7="di somma urgenza",O89+O97+O105,L89+L97+L105)</f>
        <v>0</v>
      </c>
      <c r="M126" s="22"/>
      <c r="O126" s="61"/>
    </row>
    <row r="127" spans="1:15" ht="18" customHeight="1" x14ac:dyDescent="0.15">
      <c r="A127" s="22"/>
      <c r="B127" s="193" t="s">
        <v>77</v>
      </c>
      <c r="C127" s="193"/>
      <c r="D127" s="193"/>
      <c r="E127" s="193"/>
      <c r="F127" s="193"/>
      <c r="G127" s="193"/>
      <c r="H127" s="193"/>
      <c r="I127" s="193"/>
      <c r="J127" s="193"/>
      <c r="K127" s="42"/>
      <c r="L127" s="37" t="e">
        <f>L124+L125+L126</f>
        <v>#VALUE!</v>
      </c>
      <c r="M127" s="22"/>
    </row>
    <row r="128" spans="1:15" ht="18" customHeight="1" thickBot="1" x14ac:dyDescent="0.2">
      <c r="A128" s="22"/>
      <c r="B128" s="152" t="str">
        <f>"IVA applicata al "&amp;IVA*100&amp;"%"</f>
        <v>IVA applicata al 22%</v>
      </c>
      <c r="C128" s="152"/>
      <c r="D128" s="152"/>
      <c r="E128" s="152"/>
      <c r="F128" s="152"/>
      <c r="G128" s="152"/>
      <c r="H128" s="152"/>
      <c r="I128" s="152"/>
      <c r="J128" s="152"/>
      <c r="K128" s="42"/>
      <c r="L128" s="38" t="e">
        <f>ROUND(L127*IVA,2)</f>
        <v>#VALUE!</v>
      </c>
      <c r="M128" s="22"/>
    </row>
    <row r="129" spans="1:18" ht="18" customHeight="1" thickBot="1" x14ac:dyDescent="0.2">
      <c r="A129" s="22"/>
      <c r="B129" s="193" t="s">
        <v>78</v>
      </c>
      <c r="C129" s="193"/>
      <c r="D129" s="193"/>
      <c r="E129" s="193"/>
      <c r="F129" s="193"/>
      <c r="G129" s="193"/>
      <c r="H129" s="193"/>
      <c r="I129" s="193"/>
      <c r="J129" s="193"/>
      <c r="K129" s="42"/>
      <c r="L129" s="39" t="e">
        <f>L127+L128</f>
        <v>#VALUE!</v>
      </c>
      <c r="M129" s="22"/>
    </row>
    <row r="130" spans="1:18" ht="4.5" customHeight="1" thickTop="1" x14ac:dyDescent="0.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8" x14ac:dyDescent="0.15">
      <c r="A131" s="22"/>
      <c r="B131" s="76" t="s">
        <v>68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22"/>
    </row>
    <row r="132" spans="1:18" ht="60" customHeight="1" x14ac:dyDescent="0.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8" ht="3" customHeight="1" x14ac:dyDescent="0.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8" ht="12.75" x14ac:dyDescent="0.15">
      <c r="A134" s="22"/>
      <c r="B134" s="154" t="s">
        <v>70</v>
      </c>
      <c r="C134" s="154"/>
      <c r="D134" s="154"/>
      <c r="E134" s="154"/>
      <c r="F134" s="154"/>
      <c r="G134" s="154"/>
      <c r="H134" s="154"/>
      <c r="I134" s="106" t="e">
        <f>ROUND((L75+L118)*0.45/AVERAGE(CostoMO)/8/2,0)</f>
        <v>#DIV/0!</v>
      </c>
      <c r="J134" s="153" t="s">
        <v>79</v>
      </c>
      <c r="K134" s="149"/>
      <c r="L134" s="149"/>
      <c r="M134" s="22"/>
      <c r="R134" s="56"/>
    </row>
    <row r="135" spans="1:18" ht="3" customHeight="1" x14ac:dyDescent="0.15">
      <c r="A135" s="22"/>
      <c r="B135" s="42"/>
      <c r="C135" s="42"/>
      <c r="D135" s="42"/>
      <c r="E135" s="42"/>
      <c r="F135" s="42"/>
      <c r="G135" s="42"/>
      <c r="H135" s="69"/>
      <c r="I135" s="69"/>
      <c r="J135" s="69"/>
      <c r="K135" s="69"/>
      <c r="L135" s="69"/>
      <c r="M135" s="22"/>
      <c r="R135" s="56"/>
    </row>
    <row r="136" spans="1:18" ht="12.75" x14ac:dyDescent="0.15">
      <c r="A136" s="22"/>
      <c r="B136" s="154" t="str">
        <f>IF(D7="non urgente","I lavori potranno iniziare non oltre il ","I lavori avranno inizio entro il       ")</f>
        <v xml:space="preserve">I lavori avranno inizio entro il       </v>
      </c>
      <c r="C136" s="154"/>
      <c r="D136" s="154"/>
      <c r="E136" s="155"/>
      <c r="F136" s="75">
        <f>IF(J7&lt;&gt;0,IF(D7="Non Urgente",J7+15,IF(D7="Urgente",J7+2,IF(D7="di Somma Urgenza",J7,""))),)</f>
        <v>0</v>
      </c>
      <c r="G136" s="104" t="str">
        <f>IF(D7="Non Urgente"," salvo altra data di approvazione del contratto applicativo,","pena l'applicazione delle penali di cui all'art. 19 del C.S.A.,")</f>
        <v>pena l'applicazione delle penali di cui all'art. 19 del C.S.A.,</v>
      </c>
      <c r="H136" s="150" t="str">
        <f>IF(D7="non urgente","e potranno essere terminati non oltre il ","e potranno essere terminati entro il       ")</f>
        <v xml:space="preserve">e potranno essere terminati entro il       </v>
      </c>
      <c r="I136" s="150"/>
      <c r="J136" s="150"/>
      <c r="K136" s="151"/>
      <c r="L136" s="75" t="e">
        <f>IF(F136&lt;&gt;"",F136+I134,)</f>
        <v>#DIV/0!</v>
      </c>
      <c r="M136" s="22"/>
    </row>
    <row r="137" spans="1:18" ht="3" customHeight="1" x14ac:dyDescent="0.15">
      <c r="A137" s="22"/>
      <c r="B137" s="42"/>
      <c r="C137" s="42"/>
      <c r="D137" s="42"/>
      <c r="E137" s="42"/>
      <c r="F137" s="42"/>
      <c r="G137" s="42"/>
      <c r="H137" s="69"/>
      <c r="I137" s="69"/>
      <c r="J137" s="69"/>
      <c r="K137" s="69"/>
      <c r="L137" s="69"/>
      <c r="M137" s="22"/>
      <c r="R137" s="56"/>
    </row>
    <row r="138" spans="1:18" ht="12.75" x14ac:dyDescent="0.15">
      <c r="A138" s="22"/>
      <c r="B138" s="154" t="s">
        <v>83</v>
      </c>
      <c r="C138" s="154"/>
      <c r="D138" s="154"/>
      <c r="E138" s="154"/>
      <c r="F138" s="154"/>
      <c r="G138" s="154"/>
      <c r="H138" s="154"/>
      <c r="I138" s="154"/>
      <c r="J138" s="154"/>
      <c r="K138" s="68"/>
      <c r="L138" s="75">
        <f>IF(F136&lt;&gt;0,IF(AND(D7="Non Urgente",L127&lt;&gt;0),L136+(F142/(L127/100)),IF(D7="-",,L136+(F142/100))),)</f>
        <v>0</v>
      </c>
      <c r="M138" s="22"/>
    </row>
    <row r="139" spans="1:18" ht="3" customHeight="1" x14ac:dyDescent="0.15">
      <c r="A139" s="22"/>
      <c r="B139" s="42"/>
      <c r="C139" s="42"/>
      <c r="D139" s="42"/>
      <c r="E139" s="42"/>
      <c r="F139" s="42"/>
      <c r="G139" s="42"/>
      <c r="H139" s="69"/>
      <c r="I139" s="69"/>
      <c r="J139" s="69"/>
      <c r="K139" s="69"/>
      <c r="L139" s="69"/>
      <c r="M139" s="22"/>
      <c r="R139" s="56"/>
    </row>
    <row r="140" spans="1:18" ht="12.75" customHeight="1" x14ac:dyDescent="0.15">
      <c r="A140" s="22"/>
      <c r="B140" s="149" t="s">
        <v>106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22"/>
    </row>
    <row r="141" spans="1:18" ht="3" customHeight="1" x14ac:dyDescent="0.15">
      <c r="A141" s="22"/>
      <c r="B141" s="42"/>
      <c r="C141" s="42"/>
      <c r="D141" s="42"/>
      <c r="E141" s="42"/>
      <c r="F141" s="42"/>
      <c r="G141" s="42"/>
      <c r="H141" s="69"/>
      <c r="I141" s="69"/>
      <c r="J141" s="69"/>
      <c r="K141" s="69"/>
      <c r="L141" s="69"/>
      <c r="M141" s="22"/>
      <c r="R141" s="56"/>
    </row>
    <row r="142" spans="1:18" ht="12.75" customHeight="1" x14ac:dyDescent="0.15">
      <c r="A142" s="22"/>
      <c r="B142" s="149" t="s">
        <v>107</v>
      </c>
      <c r="C142" s="149"/>
      <c r="D142" s="149"/>
      <c r="E142" s="42"/>
      <c r="F142" s="94" t="e">
        <f>IF(L127&lt;&gt;0,L127*0.1,)</f>
        <v>#VALUE!</v>
      </c>
      <c r="G142" s="68" t="s">
        <v>108</v>
      </c>
      <c r="H142" s="68"/>
      <c r="I142" s="68"/>
      <c r="J142" s="68"/>
      <c r="K142" s="68"/>
      <c r="L142" s="68"/>
      <c r="M142" s="22"/>
    </row>
    <row r="143" spans="1:18" ht="3" customHeight="1" x14ac:dyDescent="0.15">
      <c r="A143" s="22"/>
      <c r="B143" s="42"/>
      <c r="C143" s="42"/>
      <c r="D143" s="42"/>
      <c r="E143" s="42"/>
      <c r="F143" s="42"/>
      <c r="G143" s="42"/>
      <c r="H143" s="69"/>
      <c r="I143" s="69"/>
      <c r="J143" s="69"/>
      <c r="K143" s="69"/>
      <c r="L143" s="69"/>
      <c r="M143" s="22"/>
      <c r="R143" s="56"/>
    </row>
    <row r="144" spans="1:18" ht="12.75" customHeight="1" x14ac:dyDescent="0.15">
      <c r="A144" s="22"/>
      <c r="B144" s="46" t="s">
        <v>115</v>
      </c>
      <c r="C144" s="40">
        <v>42527</v>
      </c>
      <c r="D144" s="58"/>
      <c r="E144" s="58"/>
      <c r="F144" s="58"/>
      <c r="G144" s="58"/>
      <c r="H144" s="173" t="s">
        <v>87</v>
      </c>
      <c r="I144" s="173"/>
      <c r="J144" s="173"/>
      <c r="K144" s="173"/>
      <c r="L144" s="58"/>
      <c r="M144" s="22"/>
    </row>
    <row r="145" spans="1:18" ht="15" customHeight="1" x14ac:dyDescent="0.2">
      <c r="A145" s="22"/>
      <c r="B145" s="46"/>
      <c r="C145" s="46"/>
      <c r="D145" s="46"/>
      <c r="E145" s="46"/>
      <c r="F145" s="46"/>
      <c r="G145" s="46"/>
      <c r="H145" s="134" t="s">
        <v>139</v>
      </c>
      <c r="I145" s="134"/>
      <c r="J145" s="134"/>
      <c r="K145" s="134"/>
      <c r="L145" s="23"/>
      <c r="M145" s="22"/>
      <c r="R145" s="56"/>
    </row>
    <row r="146" spans="1:18" ht="4.5" customHeight="1" x14ac:dyDescent="0.15">
      <c r="A146" s="22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23"/>
      <c r="M146" s="22"/>
      <c r="R146" s="56"/>
    </row>
    <row r="147" spans="1:18" ht="15" customHeight="1" x14ac:dyDescent="0.15">
      <c r="A147" s="22"/>
      <c r="B147" s="149" t="s">
        <v>109</v>
      </c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22"/>
      <c r="R147" s="56"/>
    </row>
    <row r="148" spans="1:18" ht="4.5" customHeight="1" x14ac:dyDescent="0.15">
      <c r="A148" s="22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22"/>
      <c r="R148" s="56"/>
    </row>
    <row r="149" spans="1:18" x14ac:dyDescent="0.15">
      <c r="A149" s="22"/>
      <c r="B149" s="135" t="s">
        <v>119</v>
      </c>
      <c r="C149" s="135"/>
      <c r="D149" s="135"/>
      <c r="E149" s="135"/>
      <c r="F149" s="105"/>
      <c r="G149" s="22"/>
      <c r="H149" s="173" t="s">
        <v>123</v>
      </c>
      <c r="I149" s="173"/>
      <c r="J149" s="173"/>
      <c r="K149" s="173"/>
      <c r="L149" s="55"/>
      <c r="M149" s="22"/>
    </row>
    <row r="150" spans="1:18" ht="15" customHeight="1" x14ac:dyDescent="0.2">
      <c r="A150" s="22"/>
      <c r="B150" s="172" t="str">
        <f>DLL</f>
        <v>nome tecnico</v>
      </c>
      <c r="C150" s="172"/>
      <c r="D150" s="172"/>
      <c r="E150" s="172"/>
      <c r="F150" s="22"/>
      <c r="G150" s="22"/>
      <c r="H150" s="134" t="str">
        <f>RUP</f>
        <v>Ing Eugenio Bolondi</v>
      </c>
      <c r="I150" s="134"/>
      <c r="J150" s="134"/>
      <c r="K150" s="134"/>
      <c r="L150" s="55"/>
      <c r="M150" s="22"/>
    </row>
    <row r="151" spans="1:18" ht="9" customHeight="1" x14ac:dyDescent="0.15">
      <c r="A151" s="22"/>
      <c r="B151" s="22"/>
      <c r="C151" s="22"/>
      <c r="D151" s="22"/>
      <c r="E151" s="22"/>
      <c r="F151" s="22"/>
      <c r="G151" s="23" t="s">
        <v>129</v>
      </c>
      <c r="H151" s="46"/>
      <c r="I151" s="46"/>
      <c r="J151" s="95"/>
      <c r="K151" s="95"/>
      <c r="L151" s="95"/>
      <c r="M151" s="22"/>
    </row>
    <row r="152" spans="1:18" ht="15" customHeight="1" x14ac:dyDescent="0.2">
      <c r="A152" s="22"/>
      <c r="B152" s="22"/>
      <c r="C152" s="22"/>
      <c r="D152" s="22"/>
      <c r="E152" s="22"/>
      <c r="F152" s="22"/>
      <c r="G152" s="115" t="str">
        <f>Direttore</f>
        <v>Dott. Michele Salomone</v>
      </c>
      <c r="H152" s="95"/>
      <c r="I152" s="95"/>
      <c r="J152" s="95"/>
      <c r="K152" s="95"/>
      <c r="L152" s="95"/>
      <c r="M152" s="22"/>
    </row>
    <row r="153" spans="1:18" ht="9" customHeight="1" x14ac:dyDescent="0.15">
      <c r="A153" s="22"/>
      <c r="B153" s="22"/>
      <c r="C153" s="22"/>
      <c r="D153" s="22"/>
      <c r="E153" s="22"/>
      <c r="F153" s="22"/>
      <c r="G153" s="22"/>
      <c r="H153" s="46"/>
      <c r="I153" s="46"/>
      <c r="J153" s="95"/>
      <c r="K153" s="95"/>
      <c r="L153" s="95"/>
      <c r="M153" s="22"/>
    </row>
    <row r="154" spans="1:18" ht="6" customHeight="1" x14ac:dyDescent="0.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55"/>
      <c r="M154" s="22"/>
    </row>
    <row r="155" spans="1:18" x14ac:dyDescent="0.15"/>
    <row r="156" spans="1:18" x14ac:dyDescent="0.15"/>
    <row r="157" spans="1:18" x14ac:dyDescent="0.15"/>
    <row r="158" spans="1:18" x14ac:dyDescent="0.15"/>
    <row r="159" spans="1:18" x14ac:dyDescent="0.15"/>
    <row r="160" spans="1:18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</sheetData>
  <sheetProtection selectLockedCells="1"/>
  <mergeCells count="75">
    <mergeCell ref="F2:I3"/>
    <mergeCell ref="H149:K149"/>
    <mergeCell ref="G79:J79"/>
    <mergeCell ref="K82:K83"/>
    <mergeCell ref="L82:L83"/>
    <mergeCell ref="J82:J83"/>
    <mergeCell ref="B127:J127"/>
    <mergeCell ref="B82:B83"/>
    <mergeCell ref="C82:C83"/>
    <mergeCell ref="D82:D83"/>
    <mergeCell ref="E82:E83"/>
    <mergeCell ref="F82:G82"/>
    <mergeCell ref="B116:J116"/>
    <mergeCell ref="B118:J118"/>
    <mergeCell ref="B125:J125"/>
    <mergeCell ref="B97:J97"/>
    <mergeCell ref="B138:J138"/>
    <mergeCell ref="B134:H134"/>
    <mergeCell ref="B75:J75"/>
    <mergeCell ref="B73:J73"/>
    <mergeCell ref="B66:B67"/>
    <mergeCell ref="C66:C67"/>
    <mergeCell ref="D66:D67"/>
    <mergeCell ref="E66:E67"/>
    <mergeCell ref="F66:G66"/>
    <mergeCell ref="I66:I67"/>
    <mergeCell ref="J66:J67"/>
    <mergeCell ref="B126:J126"/>
    <mergeCell ref="H82:H83"/>
    <mergeCell ref="B124:J124"/>
    <mergeCell ref="B150:E150"/>
    <mergeCell ref="H144:K144"/>
    <mergeCell ref="J2:L3"/>
    <mergeCell ref="B140:L140"/>
    <mergeCell ref="C19:C20"/>
    <mergeCell ref="H19:H20"/>
    <mergeCell ref="J13:K13"/>
    <mergeCell ref="B13:F13"/>
    <mergeCell ref="B17:L17"/>
    <mergeCell ref="B105:J105"/>
    <mergeCell ref="J5:L5"/>
    <mergeCell ref="F19:G19"/>
    <mergeCell ref="H5:I5"/>
    <mergeCell ref="B142:D142"/>
    <mergeCell ref="L66:L67"/>
    <mergeCell ref="B129:J129"/>
    <mergeCell ref="B5:G5"/>
    <mergeCell ref="G11:L11"/>
    <mergeCell ref="B11:F11"/>
    <mergeCell ref="B19:B20"/>
    <mergeCell ref="I19:I20"/>
    <mergeCell ref="J19:J20"/>
    <mergeCell ref="B9:E9"/>
    <mergeCell ref="F9:L9"/>
    <mergeCell ref="L19:L20"/>
    <mergeCell ref="D19:D20"/>
    <mergeCell ref="E19:E20"/>
    <mergeCell ref="K19:K20"/>
    <mergeCell ref="D7:F7"/>
    <mergeCell ref="H150:K150"/>
    <mergeCell ref="B149:E149"/>
    <mergeCell ref="B2:E3"/>
    <mergeCell ref="B63:J63"/>
    <mergeCell ref="H66:H67"/>
    <mergeCell ref="K66:K67"/>
    <mergeCell ref="I82:I83"/>
    <mergeCell ref="B89:J89"/>
    <mergeCell ref="G120:J120"/>
    <mergeCell ref="B148:L148"/>
    <mergeCell ref="H145:K145"/>
    <mergeCell ref="H136:K136"/>
    <mergeCell ref="B128:J128"/>
    <mergeCell ref="J134:L134"/>
    <mergeCell ref="B136:E136"/>
    <mergeCell ref="B147:L147"/>
  </mergeCells>
  <phoneticPr fontId="20" type="noConversion"/>
  <conditionalFormatting sqref="F79">
    <cfRule type="cellIs" dxfId="6" priority="12" operator="equal">
      <formula>0</formula>
    </cfRule>
  </conditionalFormatting>
  <conditionalFormatting sqref="L79">
    <cfRule type="cellIs" dxfId="5" priority="11" operator="equal">
      <formula>0</formula>
    </cfRule>
  </conditionalFormatting>
  <conditionalFormatting sqref="F120">
    <cfRule type="cellIs" dxfId="4" priority="10" operator="equal">
      <formula>0</formula>
    </cfRule>
  </conditionalFormatting>
  <conditionalFormatting sqref="L120">
    <cfRule type="cellIs" dxfId="3" priority="9" operator="equal">
      <formula>0</formula>
    </cfRule>
  </conditionalFormatting>
  <dataValidations count="16">
    <dataValidation type="list" allowBlank="1" showInputMessage="1" showErrorMessage="1" sqref="D7">
      <formula1>TipologiaIntervento</formula1>
    </dataValidation>
    <dataValidation type="list" allowBlank="1" showInputMessage="1" showErrorMessage="1" sqref="L7">
      <formula1>ModoComunicazione</formula1>
    </dataValidation>
    <dataValidation type="list" allowBlank="1" showInputMessage="1" showErrorMessage="1" sqref="B13">
      <formula1>Strutture</formula1>
    </dataValidation>
    <dataValidation type="list" allowBlank="1" showInputMessage="1" showErrorMessage="1" sqref="H92:H96 H100:H104 H108:H115 H23:H62">
      <formula1>UnitàMisura</formula1>
    </dataValidation>
    <dataValidation type="list" allowBlank="1" showInputMessage="1" showErrorMessage="1" sqref="D108:E115 D92:E96 D100:E104 D70:E72 D86:E88 D23:E62">
      <formula1>PiccoleEntità</formula1>
    </dataValidation>
    <dataValidation type="date" operator="greaterThan" allowBlank="1" showInputMessage="1" showErrorMessage="1" errorTitle="DATA DEL PREVENTIVO" error="Attenzione avete inserito una data di preventivo precedente alla data di richiesta del preventivo stesso. Come è possibile?" sqref="C144">
      <formula1>J7</formula1>
    </dataValidation>
    <dataValidation type="textLength" operator="lessThanOrEqual" allowBlank="1" showInputMessage="1" showErrorMessage="1" errorTitle="UBICAZIONE / NOTE" error="Avete inserito più di 30 caratteri. Se dovete inserire delle note particolarmente lunghe indicate qui un riferimento ad una nota esterna che trasmetterete come allegato" promptTitle="NOTE / UBICAZIONE" prompt="max 30 caratteri" sqref="F108:F115 F92:F96 F100:F104 F23:F62">
      <formula1>30</formula1>
    </dataValidation>
    <dataValidation type="textLength" operator="lessThanOrEqual" allowBlank="1" showInputMessage="1" showErrorMessage="1" errorTitle="DESCRIZIONE DELLA VOCE DI ELENCO" error="Attenzione avete inserito più di 110 caratteri. Se la voce è più lunga riportatene la parte iniziale troncata con &quot;.....&quot; per intendere che prosegue. L'importante che l'articolo di elenco della colonna 2 sia rintracciabile." promptTitle="DESCRIZIONE VOCE DI PREZZARIO" prompt="max 110 caratteri" sqref="G108:G115 G86:G88 G92:G96 G100:G104 G23:G62">
      <formula1>110</formula1>
    </dataValidation>
    <dataValidation type="textLength" operator="lessThanOrEqual" allowBlank="1" showInputMessage="1" showErrorMessage="1" prompt="max 2 caratteri" sqref="K100:K104 K92:K96 K86:K88 K70:K72 K23:K62 K108:K115">
      <formula1>2</formula1>
    </dataValidation>
    <dataValidation type="decimal" allowBlank="1" showInputMessage="1" showErrorMessage="1" errorTitle="QUANTITA' DELLE VOCI" error="Sono consentite solo informazioni numeriche (quantità)." promptTitle="QUANTITA' DELLA VOCE" prompt="Indicare la quantità con un max di 2 cifre decimali" sqref="I108:I115 I86:I88 I92:I96 I100:I104 I23:I62">
      <formula1>-1000000000000</formula1>
      <formula2>1000000000000</formula2>
    </dataValidation>
    <dataValidation type="textLength" operator="lessThanOrEqual" allowBlank="1" showInputMessage="1" showErrorMessage="1" errorTitle="OGGETTO DELL'INTERVENTO" error="Attenzione avete inserito più di 340 caratteri. Se necessita indicare molte informazioni è utile abbreviare le parole più comprensibili anche se tronche (es.: &quot;pavimenti&quot; potrà essere scritto &quot;pavim.&quot;" prompt="max 340 caratteri" sqref="F9:L9">
      <formula1>340</formula1>
    </dataValidation>
    <dataValidation type="whole" allowBlank="1" showInputMessage="1" showErrorMessage="1" errorTitle="RIF. DELLA RICHIESTA" error="Attenzione avete inserito una codice non valido, non rientrante nell'anno contrattuale. Verificare!_x000a_" promptTitle="RIF: RICHIESTA INTERVENTO" prompt="N° di riferimento della richiesta di preventivo/consuntivo. Il codice viene generato dall'ORDINATIVO inviato alla ditta. Riportare solo la parte finale di quel numero (dopo la / ). il codice è compreso tra 1 e 365" sqref="H7">
      <formula1>1</formula1>
      <formula2>365</formula2>
    </dataValidation>
    <dataValidation type="textLength" operator="lessThanOrEqual" allowBlank="1" showInputMessage="1" showErrorMessage="1" errorTitle="DETTAGLIO DELLE OPERE" error="Attenzione avete inserito più di 1000 caratteri. Se necessita indicare molte informazioni è utile abbreviare le parole più comprensibili anche se tronche (es.: &quot;pavimenti&quot; potrà essere scritto &quot;pavim.&quot;" prompt="max 1000 caratteri" sqref="B17:L17">
      <formula1>1000</formula1>
    </dataValidation>
    <dataValidation type="textLength" operator="lessThanOrEqual" allowBlank="1" showInputMessage="1" showErrorMessage="1" errorTitle="ARTICOLI DI ELENCO PREZZI" error="Avete inserito pù di 30 caratteri. I codici di articolo non sono mai così lunghi. Se avete riportato estremi di fatture, cercate di abbreviare la descrizione (es.: per &quot;fattura&quot; scrivere &quot;fatt&quot;" promptTitle="CODICE TARIFFA" prompt="max 30 caratteri" sqref="C108:C115 C92:C96 C100:C104 C23:C62">
      <formula1>30</formula1>
    </dataValidation>
    <dataValidation type="decimal" allowBlank="1" showInputMessage="1" showErrorMessage="1" errorTitle="IMPORTI DELLE VOCI" error="Sono consentite solo informazioni numeriche (importi). Non indicare il simbolo della valuta (€) perchè inserendo il singolo valore verrà scritto automaticamente." promptTitle="PREZZO UNITARIO" prompt="Indicare il prezzo unitario in euro, con un max di 2 cifre decimali" sqref="J108:J115 J92:J96 J100:J104 J23:J62">
      <formula1>-1000000000000</formula1>
      <formula2>1000000000000</formula2>
    </dataValidation>
    <dataValidation type="whole" allowBlank="1" showInputMessage="1" showErrorMessage="1" promptTitle="ATTENZIONE" prompt="La durata dei lavori viene calcolata in automatico, però può essere variata semplicemente digitando un nuovo numero di giorni assegnati._x000a_In questo caso andrà perduto irrimediabilmente il calcolo automatico." sqref="I134">
      <formula1>1</formula1>
      <formula2>365</formula2>
    </dataValidation>
  </dataValidations>
  <printOptions horizontalCentered="1"/>
  <pageMargins left="0.19685039370078741" right="0.19685039370078741" top="0.39370078740157483" bottom="0.59055118110236227" header="0.19685039370078741" footer="0.39370078740157483"/>
  <pageSetup paperSize="9" scale="60" fitToHeight="0" orientation="portrait" horizontalDpi="360" verticalDpi="360" r:id="rId1"/>
  <rowBreaks count="1" manualBreakCount="1">
    <brk id="64" max="16383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E39"/>
  <sheetViews>
    <sheetView topLeftCell="A4" workbookViewId="0">
      <selection activeCell="A23" sqref="A23:A24"/>
    </sheetView>
  </sheetViews>
  <sheetFormatPr defaultRowHeight="15" x14ac:dyDescent="0.25"/>
  <cols>
    <col min="1" max="1" width="21.5703125" bestFit="1" customWidth="1"/>
    <col min="3" max="3" width="15.5703125" customWidth="1"/>
    <col min="5" max="5" width="65.5703125" bestFit="1" customWidth="1"/>
  </cols>
  <sheetData>
    <row r="1" spans="1:5" x14ac:dyDescent="0.25">
      <c r="A1" s="4" t="s">
        <v>0</v>
      </c>
      <c r="C1" s="78" t="s">
        <v>7</v>
      </c>
      <c r="E1" s="4" t="s">
        <v>84</v>
      </c>
    </row>
    <row r="2" spans="1:5" ht="14.45" x14ac:dyDescent="0.3">
      <c r="A2" s="1" t="s">
        <v>30</v>
      </c>
      <c r="C2" s="7" t="s">
        <v>30</v>
      </c>
      <c r="E2" s="1" t="s">
        <v>85</v>
      </c>
    </row>
    <row r="3" spans="1:5" ht="14.45" x14ac:dyDescent="0.3">
      <c r="A3" s="2" t="s">
        <v>72</v>
      </c>
      <c r="C3" s="8" t="s">
        <v>31</v>
      </c>
      <c r="E3" s="3" t="s">
        <v>86</v>
      </c>
    </row>
    <row r="4" spans="1:5" ht="14.45" x14ac:dyDescent="0.3">
      <c r="A4" s="2" t="s">
        <v>71</v>
      </c>
      <c r="C4" s="8" t="s">
        <v>32</v>
      </c>
    </row>
    <row r="5" spans="1:5" ht="14.45" x14ac:dyDescent="0.3">
      <c r="A5" s="3" t="s">
        <v>73</v>
      </c>
      <c r="C5" s="8" t="s">
        <v>33</v>
      </c>
    </row>
    <row r="6" spans="1:5" ht="14.45" x14ac:dyDescent="0.3">
      <c r="C6" s="8" t="s">
        <v>34</v>
      </c>
    </row>
    <row r="7" spans="1:5" ht="14.45" x14ac:dyDescent="0.3">
      <c r="A7" s="4" t="s">
        <v>11</v>
      </c>
      <c r="C7" s="8" t="s">
        <v>9</v>
      </c>
      <c r="E7" s="67"/>
    </row>
    <row r="8" spans="1:5" ht="14.45" x14ac:dyDescent="0.3">
      <c r="A8" s="1" t="s">
        <v>30</v>
      </c>
      <c r="C8" s="8" t="s">
        <v>35</v>
      </c>
      <c r="E8" s="67" t="s">
        <v>80</v>
      </c>
    </row>
    <row r="9" spans="1:5" x14ac:dyDescent="0.25">
      <c r="A9" s="2" t="s">
        <v>81</v>
      </c>
      <c r="C9" s="8" t="s">
        <v>36</v>
      </c>
      <c r="E9" s="96" t="s">
        <v>30</v>
      </c>
    </row>
    <row r="10" spans="1:5" ht="31.5" x14ac:dyDescent="0.25">
      <c r="A10" s="2" t="s">
        <v>82</v>
      </c>
      <c r="C10" s="8" t="s">
        <v>37</v>
      </c>
      <c r="E10" s="96" t="s">
        <v>100</v>
      </c>
    </row>
    <row r="11" spans="1:5" ht="20.45" x14ac:dyDescent="0.3">
      <c r="A11" s="3" t="s">
        <v>10</v>
      </c>
      <c r="C11" s="8" t="s">
        <v>38</v>
      </c>
      <c r="E11" s="96" t="s">
        <v>101</v>
      </c>
    </row>
    <row r="12" spans="1:5" ht="21" x14ac:dyDescent="0.25">
      <c r="C12" s="8" t="s">
        <v>39</v>
      </c>
      <c r="E12" s="96" t="s">
        <v>99</v>
      </c>
    </row>
    <row r="13" spans="1:5" x14ac:dyDescent="0.25">
      <c r="A13" s="4" t="s">
        <v>29</v>
      </c>
      <c r="C13" s="8" t="s">
        <v>40</v>
      </c>
      <c r="E13" s="96" t="s">
        <v>104</v>
      </c>
    </row>
    <row r="14" spans="1:5" ht="14.45" x14ac:dyDescent="0.3">
      <c r="A14" s="1" t="s">
        <v>30</v>
      </c>
      <c r="C14" s="8" t="s">
        <v>41</v>
      </c>
      <c r="E14" s="96" t="s">
        <v>103</v>
      </c>
    </row>
    <row r="15" spans="1:5" ht="20.45" x14ac:dyDescent="0.3">
      <c r="A15" s="2" t="s">
        <v>27</v>
      </c>
      <c r="C15" s="8" t="s">
        <v>42</v>
      </c>
      <c r="E15" s="96" t="s">
        <v>112</v>
      </c>
    </row>
    <row r="16" spans="1:5" ht="14.45" x14ac:dyDescent="0.3">
      <c r="A16" s="3" t="s">
        <v>28</v>
      </c>
      <c r="C16" s="8" t="s">
        <v>43</v>
      </c>
      <c r="E16" s="96" t="s">
        <v>113</v>
      </c>
    </row>
    <row r="17" spans="1:5" ht="21" x14ac:dyDescent="0.25">
      <c r="C17" s="8" t="s">
        <v>44</v>
      </c>
      <c r="E17" s="96" t="s">
        <v>98</v>
      </c>
    </row>
    <row r="18" spans="1:5" ht="22.5" x14ac:dyDescent="0.25">
      <c r="A18" s="4" t="s">
        <v>62</v>
      </c>
      <c r="C18" s="8" t="s">
        <v>61</v>
      </c>
      <c r="E18" s="97" t="s">
        <v>114</v>
      </c>
    </row>
    <row r="19" spans="1:5" ht="22.5" x14ac:dyDescent="0.25">
      <c r="A19" s="18"/>
      <c r="C19" s="8" t="s">
        <v>45</v>
      </c>
      <c r="E19" s="97" t="s">
        <v>102</v>
      </c>
    </row>
    <row r="20" spans="1:5" ht="14.45" x14ac:dyDescent="0.3">
      <c r="A20" s="14">
        <v>0.15</v>
      </c>
      <c r="C20" s="8" t="s">
        <v>46</v>
      </c>
      <c r="E20" s="97" t="s">
        <v>121</v>
      </c>
    </row>
    <row r="21" spans="1:5" ht="14.45" x14ac:dyDescent="0.3">
      <c r="A21" s="14"/>
      <c r="C21" s="8" t="s">
        <v>47</v>
      </c>
    </row>
    <row r="22" spans="1:5" x14ac:dyDescent="0.25">
      <c r="A22" s="14"/>
      <c r="C22" s="8" t="s">
        <v>48</v>
      </c>
    </row>
    <row r="23" spans="1:5" x14ac:dyDescent="0.25">
      <c r="A23" s="14"/>
      <c r="C23" s="8" t="s">
        <v>49</v>
      </c>
    </row>
    <row r="24" spans="1:5" x14ac:dyDescent="0.25">
      <c r="A24" s="14"/>
      <c r="C24" s="8" t="s">
        <v>50</v>
      </c>
    </row>
    <row r="25" spans="1:5" x14ac:dyDescent="0.25">
      <c r="A25" s="14"/>
      <c r="C25" s="8" t="s">
        <v>51</v>
      </c>
    </row>
    <row r="26" spans="1:5" x14ac:dyDescent="0.25">
      <c r="A26" s="14"/>
      <c r="C26" s="8" t="s">
        <v>52</v>
      </c>
    </row>
    <row r="27" spans="1:5" x14ac:dyDescent="0.25">
      <c r="A27" s="14"/>
      <c r="C27" s="8" t="s">
        <v>53</v>
      </c>
    </row>
    <row r="28" spans="1:5" x14ac:dyDescent="0.25">
      <c r="A28" s="14"/>
      <c r="C28" s="8" t="s">
        <v>54</v>
      </c>
    </row>
    <row r="29" spans="1:5" x14ac:dyDescent="0.25">
      <c r="A29" s="14"/>
      <c r="C29" s="8" t="s">
        <v>55</v>
      </c>
    </row>
    <row r="30" spans="1:5" x14ac:dyDescent="0.25">
      <c r="A30" s="14"/>
      <c r="C30" s="8" t="s">
        <v>56</v>
      </c>
    </row>
    <row r="31" spans="1:5" x14ac:dyDescent="0.25">
      <c r="A31" s="14"/>
      <c r="C31" s="8" t="s">
        <v>57</v>
      </c>
    </row>
    <row r="32" spans="1:5" x14ac:dyDescent="0.25">
      <c r="A32" s="14"/>
      <c r="C32" s="8" t="s">
        <v>58</v>
      </c>
    </row>
    <row r="33" spans="1:3" x14ac:dyDescent="0.25">
      <c r="A33" s="14"/>
      <c r="C33" s="8" t="s">
        <v>59</v>
      </c>
    </row>
    <row r="34" spans="1:3" x14ac:dyDescent="0.25">
      <c r="A34" s="14"/>
      <c r="C34" s="9" t="s">
        <v>60</v>
      </c>
    </row>
    <row r="35" spans="1:3" x14ac:dyDescent="0.25">
      <c r="A35" s="14"/>
    </row>
    <row r="36" spans="1:3" x14ac:dyDescent="0.25">
      <c r="A36" s="14"/>
    </row>
    <row r="37" spans="1:3" x14ac:dyDescent="0.25">
      <c r="A37" s="14"/>
    </row>
    <row r="38" spans="1:3" x14ac:dyDescent="0.25">
      <c r="A38" s="14"/>
    </row>
    <row r="39" spans="1:3" x14ac:dyDescent="0.25">
      <c r="A39" s="15"/>
    </row>
  </sheetData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E43"/>
  <sheetViews>
    <sheetView workbookViewId="0">
      <selection activeCell="A27" sqref="A27"/>
    </sheetView>
  </sheetViews>
  <sheetFormatPr defaultRowHeight="15" x14ac:dyDescent="0.25"/>
  <cols>
    <col min="1" max="1" width="64.42578125" bestFit="1" customWidth="1"/>
    <col min="2" max="2" width="9.140625" style="5"/>
    <col min="3" max="3" width="11.140625" customWidth="1"/>
    <col min="4" max="4" width="18" customWidth="1"/>
    <col min="5" max="5" width="39.7109375" bestFit="1" customWidth="1"/>
    <col min="6" max="6" width="17.5703125" customWidth="1"/>
  </cols>
  <sheetData>
    <row r="1" spans="1:5" ht="14.45" x14ac:dyDescent="0.3">
      <c r="A1" t="s">
        <v>2</v>
      </c>
      <c r="B1" s="5" t="s">
        <v>1</v>
      </c>
      <c r="C1" t="s">
        <v>148</v>
      </c>
      <c r="D1" t="s">
        <v>3</v>
      </c>
      <c r="E1" t="s">
        <v>4</v>
      </c>
    </row>
    <row r="2" spans="1:5" ht="14.45" x14ac:dyDescent="0.3">
      <c r="A2" t="s">
        <v>131</v>
      </c>
      <c r="B2" s="5" t="s">
        <v>131</v>
      </c>
      <c r="C2" s="116" t="s">
        <v>131</v>
      </c>
      <c r="D2" s="6" t="s">
        <v>131</v>
      </c>
      <c r="E2" t="s">
        <v>131</v>
      </c>
    </row>
    <row r="3" spans="1:5" x14ac:dyDescent="0.25">
      <c r="A3" t="s">
        <v>149</v>
      </c>
      <c r="B3" s="5">
        <v>41121</v>
      </c>
      <c r="C3" s="123" t="s">
        <v>150</v>
      </c>
      <c r="D3" s="6" t="s">
        <v>151</v>
      </c>
      <c r="E3" t="s">
        <v>132</v>
      </c>
    </row>
    <row r="4" spans="1:5" x14ac:dyDescent="0.25">
      <c r="A4" t="s">
        <v>152</v>
      </c>
      <c r="B4" s="5">
        <v>41121</v>
      </c>
      <c r="C4" s="124" t="s">
        <v>153</v>
      </c>
      <c r="D4" s="6" t="s">
        <v>151</v>
      </c>
      <c r="E4" t="s">
        <v>132</v>
      </c>
    </row>
    <row r="5" spans="1:5" x14ac:dyDescent="0.25">
      <c r="A5" t="s">
        <v>154</v>
      </c>
      <c r="B5" s="5">
        <v>41121</v>
      </c>
      <c r="C5" s="124">
        <v>247</v>
      </c>
      <c r="D5" s="6" t="s">
        <v>151</v>
      </c>
      <c r="E5" t="s">
        <v>132</v>
      </c>
    </row>
    <row r="6" spans="1:5" x14ac:dyDescent="0.25">
      <c r="A6" t="s">
        <v>155</v>
      </c>
      <c r="B6" s="5">
        <v>41123</v>
      </c>
      <c r="C6" s="125" t="s">
        <v>156</v>
      </c>
      <c r="D6" s="6" t="s">
        <v>157</v>
      </c>
      <c r="E6" t="s">
        <v>158</v>
      </c>
    </row>
    <row r="7" spans="1:5" x14ac:dyDescent="0.25">
      <c r="A7" t="s">
        <v>159</v>
      </c>
      <c r="B7" s="5">
        <v>29121</v>
      </c>
      <c r="C7" s="124" t="s">
        <v>160</v>
      </c>
      <c r="D7" s="6" t="s">
        <v>161</v>
      </c>
      <c r="E7" t="s">
        <v>132</v>
      </c>
    </row>
    <row r="8" spans="1:5" x14ac:dyDescent="0.25">
      <c r="A8" t="s">
        <v>162</v>
      </c>
      <c r="B8" s="5">
        <v>29121</v>
      </c>
      <c r="C8" s="124">
        <v>219</v>
      </c>
      <c r="D8" s="6" t="s">
        <v>161</v>
      </c>
      <c r="E8" t="s">
        <v>132</v>
      </c>
    </row>
    <row r="9" spans="1:5" x14ac:dyDescent="0.25">
      <c r="A9" t="s">
        <v>163</v>
      </c>
      <c r="B9" s="5">
        <v>29121</v>
      </c>
      <c r="C9" s="124" t="s">
        <v>164</v>
      </c>
      <c r="D9" s="6" t="s">
        <v>161</v>
      </c>
      <c r="E9" t="s">
        <v>132</v>
      </c>
    </row>
    <row r="10" spans="1:5" x14ac:dyDescent="0.25">
      <c r="A10" s="126" t="s">
        <v>165</v>
      </c>
      <c r="B10" s="5">
        <v>29122</v>
      </c>
      <c r="C10" s="125" t="s">
        <v>156</v>
      </c>
      <c r="D10" s="6" t="s">
        <v>157</v>
      </c>
      <c r="E10" t="s">
        <v>133</v>
      </c>
    </row>
    <row r="11" spans="1:5" x14ac:dyDescent="0.25">
      <c r="A11" s="126" t="s">
        <v>166</v>
      </c>
      <c r="B11" s="5">
        <v>44121</v>
      </c>
      <c r="C11" s="124" t="s">
        <v>167</v>
      </c>
      <c r="D11" s="6" t="s">
        <v>151</v>
      </c>
      <c r="E11" t="s">
        <v>132</v>
      </c>
    </row>
    <row r="12" spans="1:5" x14ac:dyDescent="0.25">
      <c r="A12" s="126" t="s">
        <v>168</v>
      </c>
      <c r="B12" s="5">
        <v>44121</v>
      </c>
      <c r="C12" s="124" t="s">
        <v>169</v>
      </c>
      <c r="D12" s="6" t="s">
        <v>151</v>
      </c>
      <c r="E12" t="s">
        <v>132</v>
      </c>
    </row>
    <row r="13" spans="1:5" x14ac:dyDescent="0.25">
      <c r="A13" s="126" t="s">
        <v>170</v>
      </c>
      <c r="B13" s="5">
        <v>44121</v>
      </c>
      <c r="C13" s="124" t="s">
        <v>171</v>
      </c>
      <c r="D13" s="6" t="s">
        <v>151</v>
      </c>
      <c r="E13" t="s">
        <v>132</v>
      </c>
    </row>
    <row r="14" spans="1:5" x14ac:dyDescent="0.25">
      <c r="A14" s="126" t="s">
        <v>172</v>
      </c>
      <c r="B14" s="5">
        <v>44121</v>
      </c>
      <c r="C14" s="124" t="s">
        <v>173</v>
      </c>
      <c r="D14" s="6" t="s">
        <v>151</v>
      </c>
      <c r="E14" t="s">
        <v>132</v>
      </c>
    </row>
    <row r="15" spans="1:5" x14ac:dyDescent="0.25">
      <c r="A15" s="126" t="s">
        <v>174</v>
      </c>
      <c r="B15" s="5">
        <v>43121</v>
      </c>
      <c r="C15" s="124">
        <v>543</v>
      </c>
      <c r="D15" s="6" t="s">
        <v>161</v>
      </c>
      <c r="E15" t="s">
        <v>132</v>
      </c>
    </row>
    <row r="16" spans="1:5" x14ac:dyDescent="0.25">
      <c r="A16" s="126" t="s">
        <v>175</v>
      </c>
      <c r="B16" s="5">
        <v>43121</v>
      </c>
      <c r="C16" s="124" t="s">
        <v>176</v>
      </c>
      <c r="D16" s="6" t="s">
        <v>161</v>
      </c>
      <c r="E16" t="s">
        <v>132</v>
      </c>
    </row>
    <row r="17" spans="1:5" x14ac:dyDescent="0.25">
      <c r="A17" s="126" t="s">
        <v>177</v>
      </c>
      <c r="B17" s="5">
        <v>43121</v>
      </c>
      <c r="C17" s="124" t="s">
        <v>178</v>
      </c>
      <c r="D17" s="6" t="s">
        <v>161</v>
      </c>
      <c r="E17" t="s">
        <v>132</v>
      </c>
    </row>
    <row r="18" spans="1:5" x14ac:dyDescent="0.25">
      <c r="A18" s="126" t="s">
        <v>179</v>
      </c>
      <c r="B18" s="5">
        <v>42124</v>
      </c>
      <c r="C18" s="124" t="s">
        <v>180</v>
      </c>
      <c r="D18" s="6" t="s">
        <v>151</v>
      </c>
      <c r="E18" t="s">
        <v>132</v>
      </c>
    </row>
    <row r="19" spans="1:5" x14ac:dyDescent="0.25">
      <c r="A19" s="126" t="s">
        <v>181</v>
      </c>
      <c r="B19" s="5">
        <v>42124</v>
      </c>
      <c r="C19" s="124" t="s">
        <v>182</v>
      </c>
      <c r="D19" s="6" t="s">
        <v>151</v>
      </c>
      <c r="E19" t="s">
        <v>132</v>
      </c>
    </row>
    <row r="20" spans="1:5" x14ac:dyDescent="0.25">
      <c r="A20" s="126" t="s">
        <v>183</v>
      </c>
      <c r="B20" s="5">
        <v>42124</v>
      </c>
      <c r="C20" s="124" t="s">
        <v>184</v>
      </c>
      <c r="D20" s="6" t="s">
        <v>151</v>
      </c>
      <c r="E20" t="s">
        <v>132</v>
      </c>
    </row>
    <row r="21" spans="1:5" x14ac:dyDescent="0.25">
      <c r="A21" s="126" t="s">
        <v>185</v>
      </c>
      <c r="B21" s="5">
        <v>42124</v>
      </c>
      <c r="C21" s="124" t="s">
        <v>186</v>
      </c>
      <c r="D21" s="6" t="s">
        <v>151</v>
      </c>
      <c r="E21" t="s">
        <v>132</v>
      </c>
    </row>
    <row r="22" spans="1:5" x14ac:dyDescent="0.25">
      <c r="A22" s="126" t="s">
        <v>187</v>
      </c>
      <c r="B22" s="5">
        <v>42124</v>
      </c>
      <c r="C22" s="124" t="s">
        <v>188</v>
      </c>
      <c r="D22" s="6" t="s">
        <v>151</v>
      </c>
      <c r="E22" t="s">
        <v>132</v>
      </c>
    </row>
    <row r="23" spans="1:5" x14ac:dyDescent="0.25">
      <c r="A23" s="126" t="s">
        <v>189</v>
      </c>
      <c r="B23" s="5">
        <v>42124</v>
      </c>
      <c r="C23" s="124" t="s">
        <v>190</v>
      </c>
      <c r="D23" s="6" t="s">
        <v>151</v>
      </c>
      <c r="E23" t="s">
        <v>132</v>
      </c>
    </row>
    <row r="24" spans="1:5" x14ac:dyDescent="0.25">
      <c r="A24" s="126" t="s">
        <v>191</v>
      </c>
      <c r="B24" s="5">
        <v>40121</v>
      </c>
      <c r="C24" s="124" t="s">
        <v>192</v>
      </c>
      <c r="D24" s="6" t="s">
        <v>161</v>
      </c>
      <c r="E24" t="s">
        <v>193</v>
      </c>
    </row>
    <row r="25" spans="1:5" x14ac:dyDescent="0.25">
      <c r="A25" s="126" t="s">
        <v>194</v>
      </c>
      <c r="B25" s="5">
        <v>40121</v>
      </c>
      <c r="C25" s="124">
        <v>765</v>
      </c>
      <c r="D25" s="6" t="s">
        <v>161</v>
      </c>
      <c r="E25" t="s">
        <v>193</v>
      </c>
    </row>
    <row r="26" spans="1:5" x14ac:dyDescent="0.25">
      <c r="A26" s="126" t="s">
        <v>196</v>
      </c>
      <c r="B26" s="5">
        <v>40121</v>
      </c>
      <c r="C26" s="124" t="s">
        <v>195</v>
      </c>
      <c r="D26" s="6" t="s">
        <v>161</v>
      </c>
      <c r="E26" t="s">
        <v>193</v>
      </c>
    </row>
    <row r="27" spans="1:5" x14ac:dyDescent="0.25">
      <c r="C27" s="116"/>
      <c r="D27" s="6"/>
    </row>
    <row r="28" spans="1:5" x14ac:dyDescent="0.25">
      <c r="C28" s="116"/>
      <c r="D28" s="6"/>
    </row>
    <row r="29" spans="1:5" x14ac:dyDescent="0.25">
      <c r="C29" s="116"/>
      <c r="D29" s="6"/>
    </row>
    <row r="30" spans="1:5" x14ac:dyDescent="0.25">
      <c r="C30" s="116"/>
      <c r="D30" s="6"/>
    </row>
    <row r="31" spans="1:5" x14ac:dyDescent="0.25">
      <c r="C31" s="116"/>
      <c r="D31" s="6"/>
    </row>
    <row r="32" spans="1:5" x14ac:dyDescent="0.25">
      <c r="C32" s="116"/>
      <c r="D32" s="6"/>
    </row>
    <row r="33" spans="3:4" x14ac:dyDescent="0.25">
      <c r="C33" s="116"/>
      <c r="D33" s="6"/>
    </row>
    <row r="34" spans="3:4" x14ac:dyDescent="0.25">
      <c r="C34" s="116"/>
      <c r="D34" s="6"/>
    </row>
    <row r="35" spans="3:4" x14ac:dyDescent="0.25">
      <c r="C35" s="116"/>
      <c r="D35" s="6"/>
    </row>
    <row r="36" spans="3:4" x14ac:dyDescent="0.25">
      <c r="C36" s="116"/>
      <c r="D36" s="6"/>
    </row>
    <row r="37" spans="3:4" x14ac:dyDescent="0.25">
      <c r="C37" s="116"/>
      <c r="D37" s="6"/>
    </row>
    <row r="38" spans="3:4" x14ac:dyDescent="0.25">
      <c r="C38" s="116"/>
      <c r="D38" s="6"/>
    </row>
    <row r="39" spans="3:4" x14ac:dyDescent="0.25">
      <c r="C39" s="116"/>
      <c r="D39" s="6"/>
    </row>
    <row r="40" spans="3:4" x14ac:dyDescent="0.25">
      <c r="C40" s="116"/>
      <c r="D40" s="6"/>
    </row>
    <row r="41" spans="3:4" x14ac:dyDescent="0.25">
      <c r="C41" s="116"/>
      <c r="D41" s="6"/>
    </row>
    <row r="42" spans="3:4" x14ac:dyDescent="0.25">
      <c r="C42" s="116"/>
      <c r="D42" s="6"/>
    </row>
    <row r="43" spans="3:4" x14ac:dyDescent="0.25">
      <c r="C43" s="116"/>
      <c r="D43" s="6"/>
    </row>
  </sheetData>
  <phoneticPr fontId="20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35</vt:i4>
      </vt:variant>
    </vt:vector>
  </HeadingPairs>
  <TitlesOfParts>
    <vt:vector size="40" baseType="lpstr">
      <vt:lpstr>Dati Gen.</vt:lpstr>
      <vt:lpstr>Preventivo</vt:lpstr>
      <vt:lpstr>Elenchi</vt:lpstr>
      <vt:lpstr>Immobili</vt:lpstr>
      <vt:lpstr>Foglio1</vt:lpstr>
      <vt:lpstr>AccordoQuadro</vt:lpstr>
      <vt:lpstr>ACERrif</vt:lpstr>
      <vt:lpstr>Amministratore</vt:lpstr>
      <vt:lpstr>Preventivo!Area_stampa</vt:lpstr>
      <vt:lpstr>CAP</vt:lpstr>
      <vt:lpstr>Capitoli</vt:lpstr>
      <vt:lpstr>CodiceCIG</vt:lpstr>
      <vt:lpstr>CodiceStabile</vt:lpstr>
      <vt:lpstr>Codici</vt:lpstr>
      <vt:lpstr>CostoMO</vt:lpstr>
      <vt:lpstr>CostoOpCom</vt:lpstr>
      <vt:lpstr>CostoOpQual</vt:lpstr>
      <vt:lpstr>CostoOpSpec</vt:lpstr>
      <vt:lpstr>Direttore</vt:lpstr>
      <vt:lpstr>DLL</vt:lpstr>
      <vt:lpstr>EsecuzioneRilievo</vt:lpstr>
      <vt:lpstr>Eventi</vt:lpstr>
      <vt:lpstr>FigureTecniche</vt:lpstr>
      <vt:lpstr>Impresa</vt:lpstr>
      <vt:lpstr>InizioContrattuale</vt:lpstr>
      <vt:lpstr>IVA</vt:lpstr>
      <vt:lpstr>ModoComunicazione</vt:lpstr>
      <vt:lpstr>PiccoleEntità</vt:lpstr>
      <vt:lpstr>Recapito</vt:lpstr>
      <vt:lpstr>ReferentiTecnici</vt:lpstr>
      <vt:lpstr>Ribasso</vt:lpstr>
      <vt:lpstr>RiferimentoPreventivo</vt:lpstr>
      <vt:lpstr>RUP</vt:lpstr>
      <vt:lpstr>SoggettoRibasso</vt:lpstr>
      <vt:lpstr>Strutture</vt:lpstr>
      <vt:lpstr>TipologiaIntervento</vt:lpstr>
      <vt:lpstr>Tipologie</vt:lpstr>
      <vt:lpstr>UnitàMisura</vt:lpstr>
      <vt:lpstr>UtiliImpresa</vt:lpstr>
      <vt:lpstr>UtiliImpresa2</vt:lpstr>
    </vt:vector>
  </TitlesOfParts>
  <Company>I.N.P.S.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Casciotti</cp:lastModifiedBy>
  <cp:lastPrinted>2016-06-08T10:59:27Z</cp:lastPrinted>
  <dcterms:created xsi:type="dcterms:W3CDTF">2015-04-14T08:07:48Z</dcterms:created>
  <dcterms:modified xsi:type="dcterms:W3CDTF">2018-02-20T11:41:27Z</dcterms:modified>
</cp:coreProperties>
</file>