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leonelli\Desktop\AZ. ISCRITTE  INTERNET\2023\02 ammesse al 7 marzo 2023\"/>
    </mc:Choice>
  </mc:AlternateContent>
  <xr:revisionPtr revIDLastSave="0" documentId="13_ncr:1_{4EF4B128-ADE5-4D7A-AE53-C0D6439D516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ACCOLTE" sheetId="1" r:id="rId1"/>
    <sheet name="dAmA" sheetId="2" state="hidden" r:id="rId2"/>
  </sheets>
  <definedNames>
    <definedName name="_xlnm.Print_Titles" localSheetId="0">ACCOLTE!$1:$1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092" i="1" l="1"/>
  <c r="A4734" i="1"/>
  <c r="A3233" i="1"/>
  <c r="A3699" i="1"/>
  <c r="A3331" i="1"/>
  <c r="A4880" i="1"/>
  <c r="A4478" i="1"/>
  <c r="A4483" i="1"/>
  <c r="A4467" i="1"/>
  <c r="A4484" i="1"/>
  <c r="A4306" i="1"/>
  <c r="A8" i="1"/>
  <c r="A4477" i="1"/>
  <c r="A4468" i="1"/>
  <c r="A4149" i="1"/>
  <c r="A1734" i="1"/>
  <c r="A4492" i="1"/>
  <c r="A6214" i="1"/>
  <c r="A6213" i="1"/>
  <c r="A1720" i="1"/>
  <c r="A6567" i="1"/>
  <c r="A98" i="1"/>
  <c r="A1898" i="1"/>
  <c r="A6" i="1"/>
  <c r="A3020" i="1"/>
  <c r="A28" i="1"/>
  <c r="A13" i="1"/>
  <c r="A1901" i="1"/>
  <c r="A6577" i="1"/>
  <c r="A103" i="1"/>
  <c r="A107" i="1"/>
  <c r="A1138" i="1"/>
  <c r="A4169" i="1"/>
  <c r="A3697" i="1"/>
  <c r="A5981" i="1"/>
  <c r="A3929" i="1"/>
  <c r="A1783" i="1"/>
  <c r="A4235" i="1"/>
  <c r="A6363" i="1"/>
  <c r="A4798" i="1"/>
  <c r="A4234" i="1"/>
  <c r="A1147" i="1"/>
  <c r="A1148" i="1"/>
  <c r="A4236" i="1"/>
  <c r="A1808" i="1"/>
  <c r="A4243" i="1"/>
  <c r="A4250" i="1"/>
  <c r="A3750" i="1"/>
  <c r="A1782" i="1"/>
  <c r="A4232" i="1"/>
  <c r="A3594" i="1"/>
  <c r="A5463" i="1"/>
  <c r="A6369" i="1"/>
  <c r="A5547" i="1"/>
  <c r="A4961" i="1"/>
  <c r="A3533" i="1"/>
  <c r="A3494" i="1"/>
  <c r="A3519" i="1"/>
  <c r="A3495" i="1"/>
  <c r="A4846" i="1"/>
  <c r="A6372" i="1"/>
  <c r="A4819" i="1"/>
  <c r="A6314" i="1"/>
  <c r="A275" i="1"/>
  <c r="A2988" i="1"/>
  <c r="A6368" i="1"/>
  <c r="A3091" i="1"/>
  <c r="A5916" i="1"/>
  <c r="A6000" i="1"/>
  <c r="A1363" i="1"/>
  <c r="A3286" i="1"/>
  <c r="A1014" i="1"/>
  <c r="A201" i="1"/>
  <c r="A5558" i="1"/>
  <c r="A5701" i="1"/>
  <c r="A990" i="1"/>
  <c r="A5814" i="1"/>
  <c r="A215" i="1"/>
  <c r="A1632" i="1"/>
  <c r="A4193" i="1"/>
  <c r="A4479" i="1"/>
  <c r="A1637" i="1"/>
  <c r="A1609" i="1"/>
  <c r="A1639" i="1"/>
  <c r="A993" i="1"/>
  <c r="A314" i="1"/>
  <c r="A46" i="1"/>
  <c r="A1583" i="1"/>
  <c r="A5174" i="1"/>
  <c r="A226" i="1"/>
  <c r="A3128" i="1"/>
  <c r="A3283" i="1"/>
  <c r="A3634" i="1"/>
  <c r="A4789" i="1"/>
  <c r="A2685" i="1"/>
  <c r="A1277" i="1"/>
  <c r="A4212" i="1"/>
  <c r="A1647" i="1"/>
  <c r="A1743" i="1"/>
  <c r="A6453" i="1"/>
  <c r="A5713" i="1"/>
  <c r="A1650" i="1"/>
  <c r="A5646" i="1"/>
  <c r="A1560" i="1"/>
  <c r="A1759" i="1"/>
  <c r="A213" i="1"/>
  <c r="A5638" i="1"/>
  <c r="A4199" i="1"/>
  <c r="A4345" i="1"/>
  <c r="A4379" i="1"/>
  <c r="A5271" i="1"/>
  <c r="A3928" i="1"/>
  <c r="A5236" i="1"/>
  <c r="A3259" i="1"/>
  <c r="A5170" i="1"/>
  <c r="A1209" i="1"/>
  <c r="A3539" i="1"/>
  <c r="A5294" i="1"/>
  <c r="A2619" i="1"/>
  <c r="A5223" i="1"/>
  <c r="A1549" i="1"/>
  <c r="A4347" i="1"/>
  <c r="A5212" i="1"/>
  <c r="A5252" i="1"/>
  <c r="A5106" i="1"/>
  <c r="A5091" i="1"/>
  <c r="A5221" i="1"/>
  <c r="A5283" i="1"/>
  <c r="A4354" i="1"/>
  <c r="A4353" i="1"/>
  <c r="A5210" i="1"/>
  <c r="A4329" i="1"/>
  <c r="A5156" i="1"/>
  <c r="A5203" i="1"/>
  <c r="A5127" i="1"/>
  <c r="A4332" i="1"/>
  <c r="A4428" i="1"/>
  <c r="A4331" i="1"/>
  <c r="A4397" i="1"/>
  <c r="A5266" i="1"/>
  <c r="A5302" i="1"/>
  <c r="A5146" i="1"/>
  <c r="A1582" i="1"/>
  <c r="A5286" i="1"/>
  <c r="A4617" i="1"/>
  <c r="A2621" i="1"/>
  <c r="A4402" i="1"/>
  <c r="A5114" i="1"/>
  <c r="A4350" i="1"/>
  <c r="A5277" i="1"/>
  <c r="A4103" i="1"/>
  <c r="A3328" i="1"/>
  <c r="A4120" i="1"/>
  <c r="A3913" i="1"/>
  <c r="A3930" i="1"/>
  <c r="A4124" i="1"/>
  <c r="A5281" i="1"/>
  <c r="A2671" i="1"/>
  <c r="A5101" i="1"/>
  <c r="A3974" i="1"/>
  <c r="A4365" i="1"/>
  <c r="A4956" i="1"/>
  <c r="A5192" i="1"/>
  <c r="A4611" i="1"/>
  <c r="A4416" i="1"/>
  <c r="A4418" i="1"/>
  <c r="A4398" i="1"/>
  <c r="A5116" i="1"/>
  <c r="A5267" i="1"/>
  <c r="A5194" i="1"/>
  <c r="A1292" i="1"/>
  <c r="A4459" i="1"/>
  <c r="A4678" i="1"/>
  <c r="A5093" i="1"/>
  <c r="A5274" i="1"/>
  <c r="A5108" i="1"/>
  <c r="A5412" i="1"/>
  <c r="A5481" i="1"/>
  <c r="A4574" i="1"/>
  <c r="A4099" i="1"/>
  <c r="A3933" i="1"/>
  <c r="A3986" i="1"/>
  <c r="A3920" i="1"/>
  <c r="A6122" i="1"/>
  <c r="A5278" i="1"/>
  <c r="A5276" i="1"/>
  <c r="A5284" i="1"/>
  <c r="A4576" i="1"/>
  <c r="A4733" i="1"/>
  <c r="A4563" i="1"/>
  <c r="A5245" i="1"/>
  <c r="A1181" i="1"/>
  <c r="A4561" i="1"/>
  <c r="A4116" i="1"/>
  <c r="A4119" i="1"/>
  <c r="A4083" i="1"/>
  <c r="A5128" i="1"/>
  <c r="A6462" i="1"/>
  <c r="A5089" i="1"/>
  <c r="A4111" i="1"/>
  <c r="A4068" i="1"/>
  <c r="A4565" i="1"/>
  <c r="A1180" i="1"/>
  <c r="A4108" i="1"/>
  <c r="A109" i="1"/>
  <c r="A2987" i="1"/>
  <c r="A4118" i="1"/>
  <c r="A4115" i="1"/>
  <c r="A4109" i="1"/>
  <c r="A5215" i="1"/>
  <c r="A4089" i="1"/>
  <c r="A4117" i="1"/>
  <c r="A4114" i="1"/>
  <c r="A4104" i="1"/>
  <c r="A4101" i="1"/>
  <c r="A4738" i="1"/>
  <c r="A4578" i="1"/>
  <c r="A4647" i="1"/>
  <c r="A5112" i="1"/>
  <c r="A3459" i="1"/>
  <c r="A4112" i="1"/>
  <c r="A4105" i="1"/>
  <c r="A1183" i="1"/>
  <c r="A4110" i="1"/>
  <c r="A3327" i="1"/>
  <c r="A3915" i="1"/>
  <c r="A4400" i="1"/>
  <c r="A4123" i="1"/>
  <c r="A3207" i="1"/>
  <c r="A5257" i="1"/>
  <c r="A196" i="1"/>
  <c r="A1171" i="1"/>
  <c r="A4430" i="1"/>
  <c r="A3910" i="1"/>
  <c r="A5282" i="1"/>
  <c r="A3429" i="1"/>
  <c r="A5268" i="1"/>
  <c r="A1399" i="1"/>
  <c r="A6209" i="1"/>
  <c r="A2622" i="1"/>
  <c r="A2600" i="1"/>
  <c r="A2460" i="1"/>
  <c r="A5285" i="1"/>
  <c r="A3984" i="1"/>
  <c r="A5255" i="1"/>
  <c r="A4385" i="1"/>
  <c r="A4346" i="1"/>
  <c r="A4374" i="1"/>
  <c r="A4391" i="1"/>
  <c r="A4432" i="1"/>
  <c r="A4427" i="1"/>
  <c r="A5930" i="1"/>
  <c r="A4433" i="1"/>
  <c r="A4355" i="1"/>
  <c r="A3215" i="1"/>
  <c r="A5145" i="1"/>
  <c r="A5359" i="1"/>
  <c r="A5188" i="1"/>
  <c r="A1370" i="1"/>
  <c r="A5118" i="1"/>
  <c r="A4667" i="1"/>
  <c r="A6210" i="1"/>
  <c r="A6212" i="1"/>
  <c r="A4340" i="1"/>
  <c r="A4405" i="1"/>
  <c r="A4404" i="1"/>
  <c r="A4411" i="1"/>
  <c r="A1383" i="1"/>
  <c r="A3943" i="1"/>
  <c r="A4077" i="1"/>
  <c r="A4364" i="1"/>
  <c r="A5280" i="1"/>
  <c r="A3769" i="1"/>
  <c r="A5272" i="1"/>
  <c r="A1214" i="1"/>
  <c r="A1161" i="1"/>
  <c r="A5014" i="1"/>
  <c r="A1374" i="1"/>
  <c r="A5190" i="1"/>
  <c r="A4699" i="1"/>
  <c r="A4744" i="1"/>
  <c r="A4660" i="1"/>
  <c r="A4760" i="1"/>
  <c r="A4368" i="1"/>
  <c r="A5287" i="1"/>
  <c r="A3802" i="1"/>
  <c r="A4088" i="1"/>
  <c r="A5121" i="1"/>
  <c r="A5191" i="1"/>
  <c r="A4413" i="1"/>
  <c r="A5270" i="1"/>
  <c r="A3927" i="1"/>
  <c r="A4058" i="1"/>
  <c r="A4013" i="1"/>
  <c r="A5311" i="1"/>
  <c r="A5158" i="1"/>
  <c r="A1066" i="1"/>
  <c r="A4409" i="1"/>
  <c r="A4325" i="1"/>
  <c r="A2590" i="1"/>
  <c r="A4753" i="1"/>
  <c r="A5430" i="1"/>
  <c r="A1381" i="1"/>
  <c r="A4900" i="1"/>
  <c r="A4901" i="1"/>
  <c r="A2597" i="1"/>
  <c r="A5076" i="1"/>
  <c r="A5092" i="1"/>
  <c r="A4408" i="1"/>
  <c r="A4417" i="1"/>
  <c r="A4407" i="1"/>
  <c r="A6180" i="1"/>
  <c r="A4333" i="1"/>
  <c r="A3260" i="1"/>
  <c r="A1164" i="1"/>
  <c r="A4082" i="1"/>
  <c r="A1555" i="1"/>
  <c r="A4682" i="1"/>
  <c r="A5177" i="1"/>
  <c r="A1369" i="1"/>
  <c r="A1566" i="1"/>
  <c r="A5451" i="1"/>
  <c r="A3204" i="1"/>
  <c r="A4384" i="1"/>
  <c r="A5264" i="1"/>
  <c r="A5211" i="1"/>
  <c r="A5041" i="1"/>
  <c r="A5669" i="1"/>
  <c r="A280" i="1"/>
  <c r="A4121" i="1"/>
  <c r="A5273" i="1"/>
  <c r="A84" i="1"/>
  <c r="A1373" i="1"/>
  <c r="A3111" i="1"/>
  <c r="A1410" i="1"/>
  <c r="A1391" i="1"/>
  <c r="A1427" i="1"/>
  <c r="A4882" i="1"/>
  <c r="A4799" i="1"/>
  <c r="A1395" i="1"/>
  <c r="A4399" i="1"/>
  <c r="A5102" i="1"/>
  <c r="A5501" i="1"/>
  <c r="A5800" i="1"/>
  <c r="A5607" i="1"/>
  <c r="A4386" i="1"/>
  <c r="A1376" i="1"/>
  <c r="A1402" i="1"/>
  <c r="A5644" i="1"/>
  <c r="A5496" i="1"/>
  <c r="A1359" i="1"/>
  <c r="A4361" i="1"/>
  <c r="A3550" i="1"/>
  <c r="A3263" i="1"/>
  <c r="A1281" i="1"/>
  <c r="A4352" i="1"/>
  <c r="A5240" i="1"/>
  <c r="A4414" i="1"/>
  <c r="A5260" i="1"/>
  <c r="A1318" i="1"/>
  <c r="A4637" i="1"/>
  <c r="A4706" i="1"/>
  <c r="A1463" i="1"/>
  <c r="A4715" i="1"/>
  <c r="A3675" i="1"/>
  <c r="A4050" i="1"/>
  <c r="A4960" i="1"/>
  <c r="A1863" i="1"/>
  <c r="A1542" i="1"/>
  <c r="A37" i="1"/>
  <c r="A5054" i="1"/>
  <c r="A4113" i="1"/>
  <c r="A4516" i="1"/>
  <c r="A1411" i="1"/>
  <c r="A2629" i="1"/>
  <c r="A3094" i="1"/>
  <c r="A3191" i="1"/>
  <c r="A5084" i="1"/>
  <c r="A3944" i="1"/>
  <c r="A4781" i="1"/>
  <c r="A5474" i="1"/>
  <c r="A3209" i="1"/>
  <c r="A5275" i="1"/>
  <c r="A1812" i="1"/>
  <c r="A5484" i="1"/>
  <c r="A4740" i="1"/>
  <c r="A4536" i="1"/>
  <c r="A2595" i="1"/>
  <c r="A6001" i="1"/>
  <c r="A1237" i="1"/>
  <c r="A3666" i="1"/>
  <c r="A4736" i="1"/>
  <c r="A5039" i="1"/>
  <c r="A2639" i="1"/>
  <c r="A5034" i="1"/>
  <c r="A4282" i="1"/>
  <c r="A2626" i="1"/>
  <c r="A5044" i="1"/>
  <c r="A4739" i="1"/>
  <c r="A1360" i="1"/>
  <c r="A1357" i="1"/>
  <c r="A1406" i="1"/>
  <c r="A1339" i="1"/>
  <c r="A1398" i="1"/>
  <c r="A3613" i="1"/>
  <c r="A1502" i="1"/>
  <c r="A4323" i="1"/>
  <c r="A1002" i="1"/>
  <c r="A1482" i="1"/>
  <c r="A1484" i="1"/>
  <c r="A3418" i="1"/>
  <c r="A2699" i="1"/>
  <c r="A4747" i="1"/>
  <c r="A5349" i="1"/>
  <c r="A5356" i="1"/>
  <c r="A1390" i="1"/>
  <c r="A3100" i="1"/>
  <c r="A5377" i="1"/>
  <c r="A1505" i="1"/>
  <c r="A1669" i="1"/>
  <c r="A4419" i="1"/>
  <c r="A4546" i="1"/>
  <c r="A4107" i="1"/>
  <c r="A3109" i="1"/>
  <c r="A4752" i="1"/>
  <c r="A5213" i="1"/>
  <c r="A3630" i="1"/>
  <c r="A1865" i="1"/>
  <c r="A3657" i="1"/>
  <c r="A5765" i="1"/>
  <c r="A721" i="1"/>
  <c r="A6258" i="1"/>
  <c r="A2690" i="1"/>
  <c r="A1462" i="1"/>
  <c r="A3130" i="1"/>
  <c r="A5318" i="1"/>
  <c r="A3554" i="1"/>
  <c r="A3482" i="1"/>
  <c r="A6449" i="1"/>
  <c r="A2006" i="1"/>
  <c r="A1797" i="1"/>
  <c r="A6467" i="1"/>
  <c r="A3517" i="1"/>
  <c r="A4214" i="1"/>
  <c r="A5492" i="1"/>
  <c r="A2713" i="1"/>
  <c r="A4163" i="1"/>
  <c r="A1516" i="1"/>
  <c r="A1774" i="1"/>
  <c r="A4889" i="1"/>
  <c r="A4299" i="1"/>
  <c r="A3110" i="1"/>
  <c r="A5411" i="1"/>
  <c r="A2003" i="1"/>
  <c r="A5929" i="1"/>
  <c r="A4167" i="1"/>
  <c r="A3138" i="1"/>
  <c r="A1245" i="1"/>
  <c r="A5831" i="1"/>
  <c r="A24" i="1"/>
  <c r="A5913" i="1"/>
  <c r="A3559" i="1"/>
  <c r="A113" i="1"/>
  <c r="A135" i="1"/>
  <c r="A3248" i="1"/>
  <c r="A140" i="1"/>
  <c r="A3447" i="1"/>
  <c r="A1153" i="1"/>
  <c r="A1788" i="1"/>
  <c r="A1735" i="1"/>
  <c r="A2244" i="1"/>
  <c r="A4857" i="1"/>
  <c r="A55" i="1"/>
  <c r="A3715" i="1"/>
  <c r="A3334" i="1"/>
  <c r="A2028" i="1"/>
  <c r="A3309" i="1"/>
  <c r="A1848" i="1"/>
  <c r="A4878" i="1"/>
  <c r="A3278" i="1"/>
  <c r="A5804" i="1"/>
  <c r="A1703" i="1"/>
  <c r="A2570" i="1"/>
  <c r="A2646" i="1"/>
  <c r="A1657" i="1"/>
  <c r="A5810" i="1"/>
  <c r="A5813" i="1"/>
  <c r="A5288" i="1"/>
  <c r="A4170" i="1"/>
  <c r="A5042" i="1"/>
  <c r="A2594" i="1"/>
  <c r="A2659" i="1"/>
  <c r="A5037" i="1"/>
  <c r="A5829" i="1"/>
  <c r="A1791" i="1"/>
  <c r="A5862" i="1"/>
  <c r="A2371" i="1"/>
  <c r="A5832" i="1"/>
  <c r="A4219" i="1"/>
  <c r="A4226" i="1"/>
  <c r="A4216" i="1"/>
  <c r="A2556" i="1"/>
  <c r="A4221" i="1"/>
  <c r="A3558" i="1"/>
  <c r="A4850" i="1"/>
  <c r="A3103" i="1"/>
  <c r="A5664" i="1"/>
  <c r="A2767" i="1"/>
  <c r="A6513" i="1"/>
  <c r="A1425" i="1"/>
  <c r="A86" i="1"/>
  <c r="A5483" i="1"/>
  <c r="A5717" i="1"/>
  <c r="A136" i="1"/>
  <c r="A2688" i="1"/>
  <c r="A854" i="1"/>
  <c r="A4196" i="1"/>
  <c r="A4780" i="1"/>
  <c r="A1877" i="1"/>
  <c r="A1853" i="1"/>
  <c r="A1878" i="1"/>
  <c r="A1902" i="1"/>
  <c r="A2004" i="1"/>
  <c r="A1974" i="1"/>
  <c r="A3404" i="1"/>
  <c r="A2274" i="1"/>
  <c r="A2225" i="1"/>
  <c r="A2350" i="1"/>
  <c r="A85" i="1"/>
  <c r="A4795" i="1"/>
  <c r="A4609" i="1"/>
  <c r="A2614" i="1"/>
  <c r="A6466" i="1"/>
  <c r="A4465" i="1"/>
  <c r="A1655" i="1"/>
  <c r="A6084" i="1"/>
  <c r="A1787" i="1"/>
  <c r="A4491" i="1"/>
  <c r="A296" i="1"/>
  <c r="A262" i="1"/>
  <c r="A6110" i="1"/>
  <c r="A4841" i="1"/>
  <c r="A2186" i="1"/>
  <c r="A2593" i="1"/>
  <c r="A1785" i="1"/>
  <c r="A5417" i="1"/>
  <c r="A3296" i="1"/>
  <c r="A3610" i="1"/>
  <c r="A4684" i="1"/>
  <c r="A14" i="1"/>
  <c r="A5751" i="1"/>
  <c r="A6032" i="1"/>
  <c r="A4764" i="1"/>
  <c r="A3406" i="1"/>
  <c r="A4868" i="1"/>
  <c r="A2328" i="1"/>
  <c r="A6336" i="1"/>
  <c r="A876" i="1"/>
  <c r="A1711" i="1"/>
  <c r="A723" i="1"/>
  <c r="A4849" i="1"/>
  <c r="A5629" i="1"/>
  <c r="A5777" i="1"/>
  <c r="A3238" i="1"/>
  <c r="A6197" i="1"/>
  <c r="A2474" i="1"/>
  <c r="A4283" i="1"/>
  <c r="A6199" i="1"/>
  <c r="A6570" i="1"/>
  <c r="A4227" i="1"/>
  <c r="A4869" i="1"/>
  <c r="A984" i="1"/>
  <c r="A6255" i="1"/>
  <c r="A4843" i="1"/>
  <c r="A3105" i="1"/>
  <c r="A5909" i="1"/>
  <c r="A2724" i="1"/>
  <c r="A4879" i="1"/>
  <c r="A866" i="1"/>
  <c r="A3257" i="1"/>
  <c r="A1529" i="1"/>
  <c r="A3098" i="1"/>
  <c r="A3333" i="1"/>
  <c r="A1144" i="1"/>
  <c r="A4772" i="1"/>
  <c r="A3566" i="1"/>
  <c r="A6459" i="1"/>
  <c r="A4941" i="1"/>
  <c r="A3409" i="1"/>
  <c r="A4233" i="1"/>
  <c r="A1130" i="1"/>
  <c r="A3325" i="1"/>
  <c r="A5844" i="1"/>
  <c r="A1151" i="1"/>
  <c r="A2341" i="1"/>
  <c r="A1706" i="1"/>
  <c r="A5955" i="1"/>
  <c r="A1607" i="1"/>
  <c r="A1946" i="1"/>
  <c r="A1900" i="1"/>
  <c r="A5836" i="1"/>
  <c r="A5494" i="1"/>
  <c r="A4557" i="1"/>
  <c r="A5628" i="1"/>
  <c r="A3082" i="1"/>
  <c r="A3228" i="1"/>
  <c r="A4975" i="1"/>
  <c r="A3599" i="1"/>
  <c r="A5404" i="1"/>
  <c r="A6234" i="1"/>
  <c r="A3292" i="1"/>
  <c r="A26" i="1"/>
  <c r="A5581" i="1"/>
  <c r="A105" i="1"/>
  <c r="A6257" i="1"/>
  <c r="A6166" i="1"/>
  <c r="A5506" i="1"/>
  <c r="A4464" i="1"/>
  <c r="A132" i="1"/>
  <c r="A1141" i="1"/>
  <c r="A1695" i="1"/>
  <c r="A3195" i="1"/>
  <c r="A970" i="1"/>
  <c r="A985" i="1"/>
  <c r="A1075" i="1"/>
  <c r="A1077" i="1"/>
  <c r="A1236" i="1"/>
  <c r="A1540" i="1"/>
  <c r="A6109" i="1"/>
  <c r="A1086" i="1"/>
  <c r="A3297" i="1"/>
  <c r="A845" i="1"/>
  <c r="A1368" i="1"/>
  <c r="A5950" i="1"/>
  <c r="A1496" i="1"/>
  <c r="A1142" i="1"/>
  <c r="A2585" i="1"/>
  <c r="A6202" i="1"/>
  <c r="A6192" i="1"/>
  <c r="A6203" i="1"/>
  <c r="A1112" i="1"/>
  <c r="A4472" i="1"/>
  <c r="A6191" i="1"/>
  <c r="A6193" i="1"/>
  <c r="A1124" i="1"/>
  <c r="A3323" i="1"/>
  <c r="A3378" i="1"/>
  <c r="A5399" i="1"/>
  <c r="A1409" i="1"/>
  <c r="A5067" i="1"/>
  <c r="A4498" i="1"/>
  <c r="A3106" i="1"/>
  <c r="A6194" i="1"/>
  <c r="A45" i="1"/>
  <c r="A6184" i="1"/>
  <c r="A112" i="1"/>
  <c r="A5993" i="1"/>
  <c r="A5636" i="1"/>
  <c r="A5826" i="1"/>
  <c r="A5350" i="1"/>
  <c r="A1081" i="1"/>
  <c r="A5532" i="1"/>
  <c r="A5517" i="1"/>
  <c r="A5808" i="1"/>
  <c r="A1790" i="1"/>
  <c r="A1996" i="1"/>
  <c r="A1280" i="1"/>
  <c r="A1387" i="1"/>
  <c r="A5824" i="1"/>
  <c r="A5661" i="1"/>
  <c r="A5823" i="1"/>
  <c r="A5821" i="1"/>
  <c r="A5720" i="1"/>
  <c r="A1675" i="1"/>
  <c r="A3718" i="1"/>
  <c r="A2304" i="1"/>
  <c r="A6557" i="1"/>
  <c r="A4211" i="1"/>
  <c r="A374" i="1"/>
  <c r="A1364" i="1"/>
  <c r="A1730" i="1"/>
  <c r="A1676" i="1"/>
  <c r="A4266" i="1"/>
  <c r="A6168" i="1"/>
  <c r="A3101" i="1"/>
  <c r="A2983" i="1"/>
  <c r="A1379" i="1"/>
  <c r="A2044" i="1"/>
  <c r="A1182" i="1"/>
  <c r="A987" i="1"/>
  <c r="A324" i="1"/>
  <c r="A6185" i="1"/>
  <c r="A662" i="1"/>
  <c r="A795" i="1"/>
  <c r="A5895" i="1"/>
  <c r="A5894" i="1"/>
  <c r="A2940" i="1"/>
  <c r="A5626" i="1"/>
  <c r="A1930" i="1"/>
  <c r="A3211" i="1"/>
  <c r="A1423" i="1"/>
  <c r="A2606" i="1"/>
  <c r="A5781" i="1"/>
  <c r="A4835" i="1"/>
  <c r="A6415" i="1"/>
  <c r="A4443" i="1"/>
  <c r="A3681" i="1"/>
  <c r="A6356" i="1"/>
  <c r="A1530" i="1"/>
  <c r="A841" i="1"/>
  <c r="A5545" i="1"/>
  <c r="A3581" i="1"/>
  <c r="A3135" i="1"/>
  <c r="A4195" i="1"/>
  <c r="A1413" i="1"/>
  <c r="A1705" i="1"/>
  <c r="A5882" i="1"/>
  <c r="A3879" i="1"/>
  <c r="A5667" i="1"/>
  <c r="A6085" i="1"/>
  <c r="A2706" i="1"/>
  <c r="A2722" i="1"/>
  <c r="A4860" i="1"/>
  <c r="A3084" i="1"/>
  <c r="A6090" i="1"/>
  <c r="A1486" i="1"/>
  <c r="A6044" i="1"/>
  <c r="A4907" i="1"/>
  <c r="A3116" i="1"/>
  <c r="A6106" i="1"/>
  <c r="A6164" i="1"/>
  <c r="A6043" i="1"/>
  <c r="A3304" i="1"/>
  <c r="A133" i="1"/>
  <c r="A3081" i="1"/>
  <c r="A3087" i="1"/>
  <c r="A3080" i="1"/>
  <c r="A3455" i="1"/>
  <c r="A6457" i="1"/>
  <c r="A6246" i="1"/>
  <c r="A3163" i="1"/>
  <c r="A3546" i="1"/>
  <c r="A5472" i="1"/>
  <c r="A4779" i="1"/>
  <c r="A5406" i="1"/>
  <c r="A1683" i="1"/>
  <c r="A5767" i="1"/>
  <c r="A555" i="1"/>
  <c r="A4300" i="1"/>
  <c r="A5464" i="1"/>
  <c r="A5478" i="1"/>
  <c r="A3256" i="1"/>
  <c r="A5495" i="1"/>
  <c r="A2721" i="1"/>
  <c r="A2723" i="1"/>
  <c r="A5803" i="1"/>
  <c r="A2703" i="1"/>
  <c r="A2677" i="1"/>
  <c r="A3225" i="1"/>
  <c r="A1150" i="1"/>
  <c r="A1133" i="1"/>
  <c r="A1121" i="1"/>
  <c r="A4946" i="1"/>
  <c r="A3118" i="1"/>
  <c r="A1467" i="1"/>
  <c r="A3909" i="1"/>
  <c r="A3117" i="1"/>
  <c r="A3127" i="1"/>
  <c r="A2686" i="1"/>
  <c r="A3025" i="1"/>
  <c r="A5802" i="1"/>
  <c r="A5789" i="1"/>
  <c r="A5490" i="1"/>
  <c r="A3119" i="1"/>
  <c r="A3572" i="1"/>
  <c r="A5631" i="1"/>
  <c r="A1999" i="1"/>
  <c r="A966" i="1"/>
  <c r="A2661" i="1"/>
  <c r="A4486" i="1"/>
  <c r="A2673" i="1"/>
  <c r="A2720" i="1"/>
  <c r="A4237" i="1"/>
  <c r="A2348" i="1"/>
  <c r="A3317" i="1"/>
  <c r="A1738" i="1"/>
  <c r="A6299" i="1"/>
  <c r="A3460" i="1"/>
  <c r="A2715" i="1"/>
  <c r="A4558" i="1"/>
  <c r="A2193" i="1"/>
  <c r="A2190" i="1"/>
  <c r="A4209" i="1"/>
  <c r="A5325" i="1"/>
  <c r="A3457" i="1"/>
  <c r="A6172" i="1"/>
  <c r="A6272" i="1"/>
  <c r="A3911" i="1"/>
  <c r="A2662" i="1"/>
  <c r="A5645" i="1"/>
  <c r="A5523" i="1"/>
  <c r="A4294" i="1"/>
  <c r="A3229" i="1"/>
  <c r="A5891" i="1"/>
  <c r="A4182" i="1"/>
  <c r="A3591" i="1"/>
  <c r="A4303" i="1"/>
  <c r="A3113" i="1"/>
  <c r="A6108" i="1"/>
  <c r="A1386" i="1"/>
  <c r="A2714" i="1"/>
  <c r="A2711" i="1"/>
  <c r="A1541" i="1"/>
  <c r="A1630" i="1"/>
  <c r="A5883" i="1"/>
  <c r="A1707" i="1"/>
  <c r="A323" i="1"/>
  <c r="A4213" i="1"/>
  <c r="A5459" i="1"/>
  <c r="A3288" i="1"/>
  <c r="A1452" i="1"/>
  <c r="A3788" i="1"/>
  <c r="A5007" i="1"/>
  <c r="A1412" i="1"/>
  <c r="A1185" i="1"/>
  <c r="A4296" i="1"/>
  <c r="A6237" i="1"/>
  <c r="A6174" i="1"/>
  <c r="A3104" i="1"/>
  <c r="A3099" i="1"/>
  <c r="A4314" i="1"/>
  <c r="A3573" i="1"/>
  <c r="A3557" i="1"/>
  <c r="A5719" i="1"/>
  <c r="A831" i="1"/>
  <c r="A4870" i="1"/>
  <c r="A2780" i="1"/>
  <c r="A3097" i="1"/>
  <c r="A12" i="1"/>
  <c r="A1795" i="1"/>
  <c r="A3506" i="1"/>
  <c r="A5888" i="1"/>
  <c r="A99" i="1"/>
  <c r="A6238" i="1"/>
  <c r="A2875" i="1"/>
  <c r="A1764" i="1"/>
  <c r="A957" i="1"/>
  <c r="A2013" i="1"/>
  <c r="A2012" i="1"/>
  <c r="A5061" i="1"/>
  <c r="A102" i="1"/>
  <c r="A6216" i="1"/>
  <c r="A1924" i="1"/>
  <c r="A3112" i="1"/>
  <c r="A1393" i="1"/>
  <c r="A5889" i="1"/>
  <c r="A3329" i="1"/>
  <c r="A2223" i="1"/>
  <c r="A1372" i="1"/>
  <c r="A6215" i="1"/>
  <c r="A2887" i="1"/>
  <c r="A5373" i="1"/>
  <c r="A232" i="1"/>
  <c r="A281" i="1"/>
  <c r="A4796" i="1"/>
  <c r="A1397" i="1"/>
  <c r="A145" i="1"/>
  <c r="A2918" i="1"/>
  <c r="A2704" i="1"/>
  <c r="A3107" i="1"/>
  <c r="A618" i="1"/>
  <c r="A2897" i="1"/>
  <c r="A3164" i="1"/>
  <c r="A3021" i="1"/>
  <c r="A2862" i="1"/>
  <c r="A5313" i="1"/>
  <c r="A1701" i="1"/>
  <c r="A5343" i="1"/>
  <c r="A4831" i="1"/>
  <c r="A1471" i="1"/>
  <c r="A3337" i="1"/>
  <c r="A3268" i="1"/>
  <c r="A1771" i="1"/>
  <c r="A5833" i="1"/>
  <c r="A2702" i="1"/>
  <c r="A2210" i="1"/>
  <c r="A5969" i="1"/>
  <c r="A2055" i="1"/>
  <c r="A3133" i="1"/>
  <c r="A5812" i="1"/>
  <c r="A1525" i="1"/>
  <c r="A4302" i="1"/>
  <c r="A1378" i="1"/>
  <c r="A5491" i="1"/>
  <c r="A3381" i="1"/>
  <c r="A5848" i="1"/>
  <c r="A1704" i="1"/>
  <c r="A3629" i="1"/>
  <c r="A4817" i="1"/>
  <c r="A5726" i="1"/>
  <c r="A5005" i="1"/>
  <c r="A2357" i="1"/>
  <c r="A269" i="1"/>
  <c r="A2359" i="1"/>
  <c r="A1389" i="1"/>
  <c r="A4510" i="1"/>
  <c r="A861" i="1"/>
  <c r="A67" i="1"/>
  <c r="A75" i="1"/>
  <c r="A3669" i="1"/>
  <c r="A3678" i="1"/>
  <c r="A3192" i="1"/>
  <c r="A4966" i="1"/>
  <c r="A4225" i="1"/>
  <c r="A4184" i="1"/>
  <c r="A873" i="1"/>
  <c r="A1712" i="1"/>
  <c r="A3563" i="1"/>
  <c r="A3419" i="1"/>
  <c r="A1718" i="1"/>
  <c r="A1251" i="1"/>
  <c r="A1685" i="1"/>
  <c r="A1690" i="1"/>
  <c r="A3716" i="1"/>
  <c r="A4877" i="1"/>
  <c r="A5331" i="1"/>
  <c r="A5624" i="1"/>
  <c r="A5290" i="1"/>
  <c r="A6087" i="1"/>
  <c r="A2042" i="1"/>
  <c r="A3362" i="1"/>
  <c r="A2026" i="1"/>
  <c r="A5312" i="1"/>
  <c r="A4812" i="1"/>
  <c r="A4807" i="1"/>
  <c r="A4811" i="1"/>
  <c r="A4816" i="1"/>
  <c r="A4827" i="1"/>
  <c r="A3576" i="1"/>
  <c r="A5385" i="1"/>
  <c r="A2588" i="1"/>
  <c r="A5908" i="1"/>
  <c r="A3692" i="1"/>
  <c r="A2863" i="1"/>
  <c r="A3013" i="1"/>
  <c r="A2607" i="1"/>
  <c r="A4616" i="1"/>
  <c r="A4560" i="1"/>
  <c r="A4735" i="1"/>
  <c r="A3741" i="1"/>
  <c r="A4809" i="1"/>
  <c r="A3667" i="1"/>
  <c r="A4830" i="1"/>
  <c r="A5019" i="1"/>
  <c r="A3290" i="1"/>
  <c r="A5370" i="1"/>
  <c r="A1796" i="1"/>
  <c r="A3488" i="1"/>
  <c r="A1132" i="1"/>
  <c r="A6500" i="1"/>
  <c r="A6564" i="1"/>
  <c r="A6556" i="1"/>
  <c r="A3276" i="1"/>
  <c r="A3665" i="1"/>
  <c r="A6547" i="1"/>
  <c r="A6560" i="1"/>
  <c r="A1528" i="1"/>
  <c r="A2043" i="1"/>
  <c r="A5443" i="1"/>
  <c r="A5344" i="1"/>
  <c r="A6211" i="1"/>
  <c r="A5446" i="1"/>
  <c r="A90" i="1"/>
  <c r="A5214" i="1"/>
  <c r="A217" i="1"/>
  <c r="A3426" i="1"/>
  <c r="A5480" i="1"/>
  <c r="A3452" i="1"/>
  <c r="A3417" i="1"/>
  <c r="A4737" i="1"/>
  <c r="A6482" i="1"/>
  <c r="A6537" i="1"/>
  <c r="A5709" i="1"/>
  <c r="A982" i="1"/>
  <c r="A2005" i="1"/>
  <c r="A4460" i="1"/>
  <c r="A4441" i="1"/>
  <c r="A3542" i="1"/>
  <c r="A5319" i="1"/>
  <c r="A5392" i="1"/>
  <c r="A6550" i="1"/>
  <c r="A6584" i="1"/>
  <c r="A6563" i="1"/>
  <c r="A3592" i="1"/>
  <c r="A1597" i="1"/>
  <c r="A6574" i="1"/>
  <c r="A5330" i="1"/>
  <c r="A5388" i="1"/>
  <c r="A1453" i="1"/>
  <c r="A1454" i="1"/>
  <c r="A3662" i="1"/>
  <c r="A2456" i="1"/>
  <c r="A66" i="1"/>
  <c r="A3270" i="1"/>
  <c r="A6544" i="1"/>
  <c r="A5627" i="1"/>
  <c r="A3431" i="1"/>
  <c r="A3477" i="1"/>
  <c r="A3136" i="1"/>
  <c r="A2687" i="1"/>
  <c r="A6517" i="1"/>
  <c r="A4828" i="1"/>
  <c r="A2692" i="1"/>
  <c r="A2971" i="1"/>
  <c r="A3254" i="1"/>
  <c r="A6499" i="1"/>
  <c r="A6474" i="1"/>
  <c r="A3612" i="1"/>
  <c r="A3251" i="1"/>
  <c r="A6498" i="1"/>
  <c r="A6477" i="1"/>
  <c r="A6559" i="1"/>
  <c r="A6515" i="1"/>
  <c r="A3717" i="1"/>
  <c r="A6481" i="1"/>
  <c r="A44" i="1"/>
  <c r="A6573" i="1"/>
  <c r="A1136" i="1"/>
  <c r="A6501" i="1"/>
  <c r="A6249" i="1"/>
  <c r="A3432" i="1"/>
  <c r="A5346" i="1"/>
  <c r="A6480" i="1"/>
  <c r="A6509" i="1"/>
  <c r="A3427" i="1"/>
  <c r="A1135" i="1"/>
  <c r="A1129" i="1"/>
  <c r="A3543" i="1"/>
  <c r="A3540" i="1"/>
  <c r="A3253" i="1"/>
  <c r="A3245" i="1"/>
  <c r="A2" i="1"/>
  <c r="A4731" i="1"/>
  <c r="A3544" i="1"/>
  <c r="A1732" i="1"/>
  <c r="A3434" i="1"/>
  <c r="A6475" i="1"/>
  <c r="A3198" i="1"/>
  <c r="A3486" i="1"/>
  <c r="A6565" i="1"/>
  <c r="A3698" i="1"/>
  <c r="A4485" i="1"/>
  <c r="A5075" i="1"/>
  <c r="A5834" i="1"/>
  <c r="A6568" i="1"/>
  <c r="A3275" i="1"/>
  <c r="A3433" i="1"/>
  <c r="A3102" i="1"/>
  <c r="A5345" i="1"/>
  <c r="A6569" i="1"/>
  <c r="A3541" i="1"/>
  <c r="A3428" i="1"/>
  <c r="A3671" i="1"/>
  <c r="A1763" i="1"/>
  <c r="A1765" i="1"/>
  <c r="A1995" i="1"/>
  <c r="A1691" i="1"/>
  <c r="A3234" i="1"/>
  <c r="A4456" i="1"/>
  <c r="A4449" i="1"/>
  <c r="A4215" i="1"/>
  <c r="A2992" i="1"/>
  <c r="A4457" i="1"/>
  <c r="A5806" i="1"/>
  <c r="A501" i="1"/>
  <c r="A1065" i="1"/>
  <c r="A1589" i="1"/>
  <c r="A1545" i="1"/>
  <c r="A1633" i="1"/>
  <c r="A972" i="1"/>
  <c r="A3942" i="1"/>
  <c r="A4952" i="1"/>
  <c r="A3605" i="1"/>
  <c r="A2008" i="1"/>
  <c r="A3749" i="1"/>
  <c r="A2324" i="1"/>
  <c r="A4194" i="1"/>
  <c r="A3900" i="1"/>
  <c r="A5835" i="1"/>
  <c r="A1762" i="1"/>
  <c r="A3089" i="1"/>
  <c r="A3375" i="1"/>
  <c r="A5847" i="1"/>
  <c r="A2616" i="1"/>
  <c r="A2993" i="1"/>
  <c r="A5516" i="1"/>
  <c r="A2332" i="1"/>
  <c r="A4260" i="1"/>
  <c r="A4787" i="1"/>
  <c r="A1239" i="1"/>
  <c r="A3650" i="1"/>
  <c r="A3408" i="1"/>
  <c r="A2608" i="1"/>
  <c r="A3137" i="1"/>
  <c r="A368" i="1"/>
  <c r="A874" i="1"/>
  <c r="A5493" i="1"/>
  <c r="A146" i="1"/>
  <c r="A82" i="1"/>
  <c r="A4886" i="1"/>
  <c r="A3336" i="1"/>
  <c r="A4218" i="1"/>
  <c r="A4810" i="1"/>
  <c r="A853" i="1"/>
  <c r="A5880" i="1"/>
  <c r="A3313" i="1"/>
  <c r="A3255" i="1"/>
  <c r="A6465" i="1"/>
  <c r="A3085" i="1"/>
  <c r="A5953" i="1"/>
  <c r="A3241" i="1"/>
  <c r="A2327" i="1"/>
  <c r="A6167" i="1"/>
  <c r="A2571" i="1"/>
  <c r="A1109" i="1"/>
  <c r="A2448" i="1"/>
  <c r="A5440" i="1"/>
  <c r="A3351" i="1"/>
  <c r="A49" i="1"/>
  <c r="A3386" i="1"/>
  <c r="A1518" i="1"/>
  <c r="A4851" i="1"/>
  <c r="A1392" i="1"/>
  <c r="A478" i="1"/>
  <c r="A3095" i="1"/>
  <c r="A2353" i="1"/>
  <c r="A48" i="1"/>
  <c r="A36" i="1"/>
  <c r="A5467" i="1"/>
  <c r="A15" i="1"/>
  <c r="A1794" i="1"/>
  <c r="A2670" i="1"/>
  <c r="A1422" i="1"/>
  <c r="A5820" i="1"/>
  <c r="A4161" i="1"/>
  <c r="A2241" i="1"/>
  <c r="A2321" i="1"/>
  <c r="A720" i="1"/>
  <c r="A2575" i="1"/>
  <c r="A1258" i="1"/>
  <c r="A4887" i="1"/>
  <c r="A1519" i="1"/>
  <c r="A2192" i="1"/>
  <c r="A2178" i="1"/>
  <c r="A2329" i="1"/>
  <c r="A3139" i="1"/>
  <c r="A856" i="1"/>
  <c r="A3584" i="1"/>
  <c r="A5675" i="1"/>
  <c r="A3445" i="1"/>
  <c r="A5674" i="1"/>
  <c r="A5870" i="1"/>
  <c r="A1564" i="1"/>
  <c r="A5066" i="1"/>
  <c r="A5000" i="1"/>
  <c r="A1480" i="1"/>
  <c r="A3706" i="1"/>
  <c r="A2196" i="1"/>
  <c r="A1088" i="1"/>
  <c r="A4914" i="1"/>
  <c r="A1323" i="1"/>
  <c r="A1748" i="1"/>
  <c r="A4962" i="1"/>
  <c r="A5195" i="1"/>
  <c r="A6173" i="1"/>
  <c r="A134" i="1"/>
  <c r="A6508" i="1"/>
  <c r="A5029" i="1"/>
  <c r="A4872" i="1"/>
  <c r="A4896" i="1"/>
  <c r="A3232" i="1"/>
  <c r="A6407" i="1"/>
  <c r="A5670" i="1"/>
  <c r="A1414" i="1"/>
  <c r="A5968" i="1"/>
  <c r="A3646" i="1"/>
  <c r="A1396" i="1"/>
  <c r="A6236" i="1"/>
  <c r="A3731" i="1"/>
  <c r="A4988" i="1"/>
  <c r="A4957" i="1"/>
  <c r="A2693" i="1"/>
  <c r="A4017" i="1"/>
  <c r="A4171" i="1"/>
  <c r="A4258" i="1"/>
  <c r="A4254" i="1"/>
  <c r="A1749" i="1"/>
  <c r="A5973" i="1"/>
  <c r="A6181" i="1"/>
  <c r="A4802" i="1"/>
  <c r="A6262" i="1"/>
  <c r="A143" i="1"/>
  <c r="A1101" i="1"/>
  <c r="A4829" i="1"/>
  <c r="A4875" i="1"/>
  <c r="A4396" i="1"/>
  <c r="A3361" i="1"/>
  <c r="A3638" i="1"/>
  <c r="A1472" i="1"/>
  <c r="A1503" i="1"/>
  <c r="A6548" i="1"/>
  <c r="A5989" i="1"/>
  <c r="A3545" i="1"/>
  <c r="A2569" i="1"/>
  <c r="A5964" i="1"/>
  <c r="A6235" i="1"/>
  <c r="A1682" i="1"/>
  <c r="A3670" i="1"/>
  <c r="A5531" i="1"/>
  <c r="A1772" i="1"/>
  <c r="A1102" i="1"/>
  <c r="A3595" i="1"/>
  <c r="A6107" i="1"/>
  <c r="A1747" i="1"/>
  <c r="A2410" i="1"/>
  <c r="A4876" i="1"/>
  <c r="A6104" i="1"/>
  <c r="A5574" i="1"/>
  <c r="A981" i="1"/>
  <c r="A5991" i="1"/>
  <c r="A5990" i="1"/>
  <c r="A1404" i="1"/>
  <c r="A4610" i="1"/>
  <c r="A3316" i="1"/>
  <c r="A5077" i="1"/>
  <c r="A3315" i="1"/>
  <c r="A3093" i="1"/>
  <c r="A5869" i="1"/>
  <c r="A1660" i="1"/>
  <c r="A4757" i="1"/>
  <c r="A1388" i="1"/>
  <c r="A16" i="1"/>
  <c r="A1408" i="1"/>
  <c r="A2025" i="1"/>
  <c r="A5725" i="1"/>
  <c r="A3668" i="1"/>
  <c r="A6176" i="1"/>
  <c r="A4577" i="1"/>
  <c r="A5828" i="1"/>
  <c r="A4972" i="1"/>
  <c r="A3645" i="1"/>
  <c r="A2668" i="1"/>
  <c r="A3171" i="1"/>
  <c r="A4439" i="1"/>
  <c r="A38" i="1"/>
  <c r="A5679" i="1"/>
  <c r="A3299" i="1"/>
  <c r="A3585" i="1"/>
  <c r="A6227" i="1"/>
  <c r="A3295" i="1"/>
  <c r="A6187" i="1"/>
  <c r="A3895" i="1"/>
  <c r="A1111" i="1"/>
  <c r="A121" i="1"/>
  <c r="A4469" i="1"/>
  <c r="A3899" i="1"/>
  <c r="A6479" i="1"/>
  <c r="A31" i="1"/>
  <c r="A3632" i="1"/>
  <c r="A5499" i="1"/>
  <c r="A5817" i="1"/>
  <c r="A1145" i="1"/>
  <c r="A174" i="1"/>
  <c r="A5854" i="1"/>
  <c r="A3298" i="1"/>
  <c r="A4085" i="1"/>
  <c r="A116" i="1"/>
  <c r="A5229" i="1"/>
  <c r="A5635" i="1"/>
  <c r="A867" i="1"/>
  <c r="A2335" i="1"/>
  <c r="A5680" i="1"/>
  <c r="A2777" i="1"/>
  <c r="A2664" i="1"/>
  <c r="A4462" i="1"/>
  <c r="A4836" i="1"/>
  <c r="A4801" i="1"/>
  <c r="A6530" i="1"/>
  <c r="A94" i="1"/>
  <c r="A875" i="1"/>
  <c r="A3318" i="1"/>
  <c r="A5727" i="1"/>
  <c r="A2822" i="1"/>
  <c r="A5527" i="1"/>
  <c r="A6186" i="1"/>
  <c r="A1461" i="1"/>
  <c r="A83" i="1"/>
  <c r="A3912" i="1"/>
  <c r="A4788" i="1"/>
  <c r="A3320" i="1"/>
  <c r="A4794" i="1"/>
  <c r="A4466" i="1"/>
  <c r="A371" i="1"/>
  <c r="A3609" i="1"/>
  <c r="A221" i="1"/>
  <c r="A4540" i="1"/>
  <c r="A4782" i="1"/>
  <c r="A2989" i="1"/>
  <c r="A5941" i="1"/>
  <c r="A5637" i="1"/>
  <c r="A2343" i="1"/>
  <c r="A130" i="1"/>
  <c r="A2199" i="1"/>
  <c r="A2240" i="1"/>
  <c r="A2298" i="1"/>
  <c r="A3734" i="1"/>
  <c r="A5868" i="1"/>
  <c r="A4192" i="1"/>
  <c r="A1543" i="1"/>
  <c r="A3210" i="1"/>
  <c r="A5473" i="1"/>
  <c r="A2935" i="1"/>
  <c r="A2984" i="1"/>
  <c r="A3079" i="1"/>
  <c r="A1613" i="1"/>
  <c r="A1629" i="1"/>
  <c r="A3615" i="1"/>
  <c r="A2194" i="1"/>
  <c r="A2272" i="1"/>
  <c r="A2173" i="1"/>
  <c r="A2697" i="1"/>
  <c r="A127" i="1"/>
  <c r="A1230" i="1"/>
  <c r="A1606" i="1"/>
  <c r="A3707" i="1"/>
  <c r="A4708" i="1"/>
  <c r="A2342" i="1"/>
  <c r="A2877" i="1"/>
  <c r="A2683" i="1"/>
  <c r="A2991" i="1"/>
  <c r="A2707" i="1"/>
  <c r="A6490" i="1"/>
  <c r="A3567" i="1"/>
  <c r="A1634" i="1"/>
  <c r="A1548" i="1"/>
  <c r="A1635" i="1"/>
  <c r="A3607" i="1"/>
  <c r="A4473" i="1"/>
  <c r="A2336" i="1"/>
  <c r="A1631" i="1"/>
  <c r="A4358" i="1"/>
  <c r="A4189" i="1"/>
  <c r="A1514" i="1"/>
  <c r="A3244" i="1"/>
  <c r="A4324" i="1"/>
  <c r="A4937" i="1"/>
  <c r="A2175" i="1"/>
  <c r="A2299" i="1"/>
  <c r="A6323" i="1"/>
  <c r="A6451" i="1"/>
  <c r="A1073" i="1"/>
  <c r="A4976" i="1"/>
  <c r="A3360" i="1"/>
  <c r="A3648" i="1"/>
  <c r="A2331" i="1"/>
  <c r="A1308" i="1"/>
  <c r="A3108" i="1"/>
  <c r="A2002" i="1"/>
  <c r="A2174" i="1"/>
  <c r="A2295" i="1"/>
  <c r="A5038" i="1"/>
  <c r="A1458" i="1"/>
  <c r="A3570" i="1"/>
  <c r="A3578" i="1"/>
  <c r="A5967" i="1"/>
  <c r="A4198" i="1"/>
  <c r="A2599" i="1"/>
  <c r="A5816" i="1"/>
  <c r="A3582" i="1"/>
  <c r="A1611" i="1"/>
  <c r="A3891" i="1"/>
  <c r="A3249" i="1"/>
  <c r="A3651" i="1"/>
  <c r="A3598" i="1"/>
  <c r="A2487" i="1"/>
  <c r="A1640" i="1"/>
  <c r="A5548" i="1"/>
  <c r="A5815" i="1"/>
  <c r="A5963" i="1"/>
  <c r="A4106" i="1"/>
  <c r="A41" i="1"/>
  <c r="A4970" i="1"/>
  <c r="A5827" i="1"/>
  <c r="A1834" i="1"/>
  <c r="A5090" i="1"/>
  <c r="A5232" i="1"/>
  <c r="A2596" i="1"/>
  <c r="A1380" i="1"/>
  <c r="A3614" i="1"/>
  <c r="A6200" i="1"/>
  <c r="A6182" i="1"/>
  <c r="A1385" i="1"/>
  <c r="A1382" i="1"/>
  <c r="A1356" i="1"/>
  <c r="A5201" i="1"/>
  <c r="A4686" i="1"/>
  <c r="A4545" i="1"/>
  <c r="A3184" i="1"/>
  <c r="A2573" i="1"/>
  <c r="A1162" i="1"/>
  <c r="A3258" i="1"/>
  <c r="A4138" i="1"/>
  <c r="A4604" i="1"/>
  <c r="A1213" i="1"/>
  <c r="A4084" i="1"/>
  <c r="A1488" i="1"/>
  <c r="A6360" i="1"/>
  <c r="A5111" i="1"/>
  <c r="A4097" i="1"/>
  <c r="A3939" i="1"/>
  <c r="A4412" i="1"/>
  <c r="A3240" i="1"/>
  <c r="A1223" i="1"/>
  <c r="A2457" i="1"/>
  <c r="A5189" i="1"/>
  <c r="A3995" i="1"/>
  <c r="A3908" i="1"/>
  <c r="A3063" i="1"/>
  <c r="A3926" i="1"/>
  <c r="A4334" i="1"/>
  <c r="A4921" i="1"/>
  <c r="A3616" i="1"/>
  <c r="A4197" i="1"/>
  <c r="A4903" i="1"/>
  <c r="A4730" i="1"/>
  <c r="A4582" i="1"/>
  <c r="A5175" i="1"/>
  <c r="A4566" i="1"/>
  <c r="A5269" i="1"/>
  <c r="A2583" i="1"/>
  <c r="A4284" i="1"/>
  <c r="A2591" i="1"/>
  <c r="A1233" i="1"/>
  <c r="A5256" i="1"/>
  <c r="A4410" i="1"/>
  <c r="A4367" i="1"/>
  <c r="A5248" i="1"/>
  <c r="A664" i="1"/>
  <c r="A731" i="1"/>
  <c r="A5904" i="1"/>
  <c r="A4726" i="1"/>
  <c r="A1485" i="1"/>
  <c r="A4395" i="1"/>
  <c r="A4551" i="1"/>
  <c r="A3177" i="1"/>
  <c r="A4945" i="1"/>
  <c r="A1343" i="1"/>
  <c r="A4319" i="1"/>
  <c r="A4328" i="1"/>
  <c r="A4322" i="1"/>
  <c r="A4362" i="1"/>
  <c r="A4394" i="1"/>
  <c r="A3921" i="1"/>
  <c r="A4406" i="1"/>
  <c r="A6259" i="1"/>
  <c r="A4554" i="1"/>
  <c r="A3183" i="1"/>
  <c r="A4090" i="1"/>
  <c r="A3934" i="1"/>
  <c r="A4369" i="1"/>
  <c r="A4572" i="1"/>
  <c r="A4330" i="1"/>
  <c r="A4743" i="1"/>
  <c r="A4095" i="1"/>
  <c r="A4320" i="1"/>
  <c r="A5524" i="1"/>
  <c r="A1415" i="1"/>
  <c r="A5184" i="1"/>
  <c r="A4431" i="1"/>
  <c r="A4750" i="1"/>
  <c r="A4687" i="1"/>
  <c r="A3931" i="1"/>
  <c r="A4079" i="1"/>
  <c r="A4078" i="1"/>
  <c r="A4093" i="1"/>
  <c r="A3924" i="1"/>
  <c r="A4339" i="1"/>
  <c r="A5133" i="1"/>
  <c r="A4326" i="1"/>
  <c r="A4327" i="1"/>
  <c r="A1365" i="1"/>
  <c r="A4357" i="1"/>
  <c r="A3294" i="1"/>
  <c r="A4552" i="1"/>
  <c r="A4562" i="1"/>
  <c r="A4663" i="1"/>
  <c r="A5261" i="1"/>
  <c r="A4133" i="1"/>
  <c r="A4692" i="1"/>
  <c r="A1235" i="1"/>
  <c r="A4528" i="1"/>
  <c r="A4573" i="1"/>
  <c r="A4547" i="1"/>
  <c r="A5263" i="1"/>
  <c r="A5113" i="1"/>
  <c r="A5107" i="1"/>
  <c r="A2449" i="1"/>
  <c r="A1700" i="1"/>
  <c r="A6478" i="1"/>
  <c r="A4985" i="1"/>
  <c r="A5289" i="1"/>
  <c r="A4285" i="1"/>
  <c r="A1168" i="1"/>
  <c r="A3187" i="1"/>
  <c r="A3179" i="1"/>
  <c r="A4403" i="1"/>
  <c r="A4729" i="1"/>
  <c r="A4517" i="1"/>
  <c r="A5801" i="1"/>
  <c r="A1286" i="1"/>
  <c r="A4564" i="1"/>
  <c r="A5187" i="1"/>
  <c r="A3170" i="1"/>
  <c r="A4102" i="1"/>
  <c r="A4132" i="1"/>
  <c r="A3173" i="1"/>
  <c r="A5140" i="1"/>
  <c r="A4337" i="1"/>
  <c r="A5134" i="1"/>
  <c r="A4420" i="1"/>
  <c r="A5520" i="1"/>
  <c r="A5117" i="1"/>
  <c r="A2609" i="1"/>
  <c r="A1252" i="1"/>
  <c r="A3925" i="1"/>
  <c r="A3985" i="1"/>
  <c r="A5115" i="1"/>
  <c r="A5181" i="1"/>
  <c r="A5254" i="1"/>
  <c r="A5109" i="1"/>
  <c r="A4713" i="1"/>
  <c r="A4" i="1"/>
  <c r="A4061" i="1"/>
  <c r="A4636" i="1"/>
  <c r="A5139" i="1"/>
  <c r="A4086" i="1"/>
  <c r="A474" i="1"/>
  <c r="A4693" i="1"/>
  <c r="A2462" i="1"/>
  <c r="A2603" i="1"/>
  <c r="A1163" i="1"/>
  <c r="A5099" i="1"/>
  <c r="A5097" i="1"/>
  <c r="A4080" i="1"/>
  <c r="A3186" i="1"/>
  <c r="A4559" i="1"/>
  <c r="A1362" i="1"/>
  <c r="A6582" i="1"/>
  <c r="A4719" i="1"/>
  <c r="A4231" i="1"/>
  <c r="A5209" i="1"/>
  <c r="A4011" i="1"/>
  <c r="A5205" i="1"/>
  <c r="A5165" i="1"/>
  <c r="A4344" i="1"/>
  <c r="A4662" i="1"/>
  <c r="A4625" i="1"/>
  <c r="A4081" i="1"/>
  <c r="A1403" i="1"/>
  <c r="A3937" i="1"/>
  <c r="A6460" i="1"/>
  <c r="A4514" i="1"/>
  <c r="A2188" i="1"/>
  <c r="A4556" i="1"/>
  <c r="A4587" i="1"/>
  <c r="A4612" i="1"/>
  <c r="A4553" i="1"/>
  <c r="A2587" i="1"/>
  <c r="A1282" i="1"/>
  <c r="A4543" i="1"/>
  <c r="A3916" i="1"/>
  <c r="A1384" i="1"/>
  <c r="A4704" i="1"/>
  <c r="A4688" i="1"/>
  <c r="A4639" i="1"/>
  <c r="A4571" i="1"/>
  <c r="A4657" i="1"/>
  <c r="A4672" i="1"/>
  <c r="A4598" i="1"/>
  <c r="A4651" i="1"/>
  <c r="A4524" i="1"/>
  <c r="A5641" i="1"/>
  <c r="A4627" i="1"/>
  <c r="A5176" i="1"/>
  <c r="A4694" i="1"/>
  <c r="A5142" i="1"/>
  <c r="A5098" i="1"/>
  <c r="A4015" i="1"/>
  <c r="A4652" i="1"/>
  <c r="A5048" i="1"/>
  <c r="A3936" i="1"/>
  <c r="A4425" i="1"/>
  <c r="A5234" i="1"/>
  <c r="A5262" i="1"/>
  <c r="A4544" i="1"/>
  <c r="A1434" i="1"/>
  <c r="A4839" i="1"/>
  <c r="A1445" i="1"/>
  <c r="A3976" i="1"/>
  <c r="A4092" i="1"/>
  <c r="A4016" i="1"/>
  <c r="A1407" i="1"/>
  <c r="A5217" i="1"/>
  <c r="A2490" i="1"/>
  <c r="A4338" i="1"/>
  <c r="A4335" i="1"/>
  <c r="A4401" i="1"/>
  <c r="A4548" i="1"/>
  <c r="A3923" i="1"/>
  <c r="A1375" i="1"/>
  <c r="A1628" i="1"/>
  <c r="A5104" i="1"/>
  <c r="A3180" i="1"/>
  <c r="A4671" i="1"/>
  <c r="A4710" i="1"/>
  <c r="A4614" i="1"/>
  <c r="A4716" i="1"/>
  <c r="A1199" i="1"/>
  <c r="A4550" i="1"/>
  <c r="A1361" i="1"/>
  <c r="A4696" i="1"/>
  <c r="A5030" i="1"/>
  <c r="A5258" i="1"/>
  <c r="A5105" i="1"/>
  <c r="A4615" i="1"/>
  <c r="A3977" i="1"/>
  <c r="A5253" i="1"/>
  <c r="A4513" i="1"/>
  <c r="A4567" i="1"/>
  <c r="A4883" i="1"/>
  <c r="A3892" i="1"/>
  <c r="A4705" i="1"/>
  <c r="A4606" i="1"/>
  <c r="A4534" i="1"/>
  <c r="A4096" i="1"/>
  <c r="A4100" i="1"/>
  <c r="A4091" i="1"/>
  <c r="A4087" i="1"/>
  <c r="A3962" i="1"/>
  <c r="A3960" i="1"/>
  <c r="A4515" i="1"/>
  <c r="A2226" i="1"/>
  <c r="A2231" i="1"/>
  <c r="A2339" i="1"/>
  <c r="A4532" i="1"/>
  <c r="A4549" i="1"/>
  <c r="A4762" i="1"/>
  <c r="A2007" i="1"/>
  <c r="A4502" i="1"/>
  <c r="A4542" i="1"/>
  <c r="A4533" i="1"/>
  <c r="A4581" i="1"/>
  <c r="A1556" i="1"/>
  <c r="A4144" i="1"/>
  <c r="A4029" i="1"/>
  <c r="A3996" i="1"/>
  <c r="A3938" i="1"/>
  <c r="A4522" i="1"/>
  <c r="A4742" i="1"/>
  <c r="A4732" i="1"/>
  <c r="A4964" i="1"/>
  <c r="A2624" i="1"/>
  <c r="A4415" i="1"/>
  <c r="A3182" i="1"/>
  <c r="A2653" i="1"/>
  <c r="A4635" i="1"/>
  <c r="A6374" i="1"/>
  <c r="A5043" i="1"/>
  <c r="A6294" i="1"/>
  <c r="A6353" i="1"/>
  <c r="A1693" i="1"/>
  <c r="A4336" i="1"/>
  <c r="A4623" i="1"/>
  <c r="A4689" i="1"/>
  <c r="A2242" i="1"/>
  <c r="A4535" i="1"/>
  <c r="A2610" i="1"/>
  <c r="A4570" i="1"/>
  <c r="A5243" i="1"/>
  <c r="A6458" i="1"/>
  <c r="A4281" i="1"/>
  <c r="A4666" i="1"/>
  <c r="A2301" i="1"/>
  <c r="A4270" i="1"/>
  <c r="A1377" i="1"/>
  <c r="A1366" i="1"/>
  <c r="A1405" i="1"/>
  <c r="A2325" i="1"/>
  <c r="A859" i="1"/>
  <c r="A18" i="1"/>
  <c r="A2280" i="1"/>
  <c r="A5259" i="1"/>
  <c r="A2314" i="1"/>
  <c r="A3919" i="1"/>
  <c r="A5100" i="1"/>
  <c r="A5251" i="1"/>
  <c r="A5110" i="1"/>
  <c r="A5380" i="1"/>
  <c r="A1140" i="1"/>
  <c r="A5103" i="1"/>
  <c r="A4947" i="1"/>
  <c r="A5371" i="1"/>
  <c r="A5375" i="1"/>
  <c r="A5376" i="1"/>
  <c r="A5361" i="1"/>
  <c r="A5374" i="1"/>
  <c r="A5033" i="1"/>
  <c r="A5040" i="1"/>
  <c r="A5031" i="1"/>
  <c r="A6359" i="1"/>
  <c r="A6357" i="1"/>
  <c r="A2377" i="1"/>
  <c r="A4884" i="1"/>
  <c r="A4728" i="1"/>
  <c r="A4541" i="1"/>
  <c r="A4204" i="1"/>
  <c r="A3940" i="1"/>
  <c r="A4094" i="1"/>
  <c r="A2579" i="1"/>
  <c r="A4928" i="1"/>
  <c r="A4529" i="1"/>
  <c r="A4640" i="1"/>
  <c r="A4098" i="1"/>
  <c r="A6171" i="1"/>
  <c r="A1358" i="1"/>
  <c r="A3935" i="1"/>
  <c r="A4125" i="1"/>
  <c r="A3941" i="1"/>
  <c r="A6261" i="1"/>
  <c r="A5420" i="1"/>
  <c r="A5391" i="1"/>
  <c r="A5431" i="1"/>
  <c r="A1417" i="1"/>
  <c r="A3537" i="1"/>
  <c r="A5186" i="1"/>
  <c r="A236" i="1"/>
  <c r="A3917" i="1"/>
  <c r="A3932" i="1"/>
  <c r="A3189" i="1"/>
  <c r="A2374" i="1"/>
  <c r="A2604" i="1"/>
  <c r="A2486" i="1"/>
  <c r="A2468" i="1"/>
  <c r="A5905" i="1"/>
  <c r="A5279" i="1"/>
  <c r="A5295" i="1"/>
  <c r="A4942" i="1"/>
  <c r="A5329" i="1"/>
  <c r="A5455" i="1"/>
  <c r="A4659" i="1"/>
  <c r="A2658" i="1"/>
  <c r="A3684" i="1"/>
  <c r="A4122" i="1"/>
  <c r="A5324" i="1"/>
  <c r="A6510" i="1"/>
  <c r="A3267" i="1"/>
  <c r="A1338" i="1"/>
  <c r="A5" i="1"/>
  <c r="A2010" i="1"/>
  <c r="A4421" i="1"/>
  <c r="A4741" i="1"/>
  <c r="A4940" i="1"/>
  <c r="A565" i="1"/>
  <c r="A5432" i="1"/>
  <c r="A1122" i="1"/>
  <c r="A540" i="1"/>
  <c r="A5992" i="1"/>
  <c r="A5265" i="1"/>
  <c r="A5122" i="1"/>
  <c r="A5250" i="1"/>
  <c r="A5169" i="1"/>
  <c r="A1278" i="1"/>
  <c r="A4967" i="1"/>
  <c r="A5143" i="1"/>
  <c r="A4936" i="1"/>
  <c r="A3538" i="1"/>
  <c r="A5068" i="1"/>
  <c r="A2672" i="1"/>
  <c r="A2598" i="1"/>
  <c r="A1238" i="1"/>
  <c r="A1679" i="1"/>
  <c r="A860" i="1"/>
  <c r="A871" i="1"/>
  <c r="A216" i="1"/>
  <c r="A170" i="1"/>
  <c r="A2945" i="1"/>
  <c r="A2864" i="1"/>
  <c r="A3152" i="1"/>
  <c r="A2680" i="1"/>
  <c r="A6572" i="1"/>
  <c r="A5830" i="1"/>
  <c r="A2681" i="1"/>
  <c r="A4918" i="1"/>
  <c r="A4917" i="1"/>
  <c r="A5497" i="1"/>
  <c r="A4874" i="1"/>
  <c r="A6561" i="1"/>
  <c r="A816" i="1"/>
  <c r="A5947" i="1"/>
  <c r="A5965" i="1"/>
  <c r="A6201" i="1"/>
  <c r="A4176" i="1"/>
  <c r="A3897" i="1"/>
  <c r="A1770" i="1"/>
  <c r="A5529" i="1"/>
  <c r="A5731" i="1"/>
  <c r="A2684" i="1"/>
  <c r="A5482" i="1"/>
  <c r="A6205" i="1"/>
  <c r="A321" i="1"/>
  <c r="A6204" i="1"/>
  <c r="A5632" i="1"/>
  <c r="A5857" i="1"/>
  <c r="A5622" i="1"/>
  <c r="A4844" i="1"/>
  <c r="A5500" i="1"/>
  <c r="A5479" i="1"/>
  <c r="A1460" i="1"/>
  <c r="A1371" i="1"/>
  <c r="A1672" i="1"/>
  <c r="A1483" i="1"/>
  <c r="A1684" i="1"/>
  <c r="A1998" i="1"/>
  <c r="A4815" i="1"/>
  <c r="A5818" i="1"/>
  <c r="A992" i="1"/>
  <c r="A1176" i="1"/>
  <c r="A1174" i="1"/>
  <c r="A1146" i="1"/>
  <c r="A142" i="1"/>
  <c r="A1478" i="1"/>
  <c r="A5663" i="1"/>
  <c r="A1649" i="1"/>
  <c r="A1489" i="1"/>
  <c r="A3303" i="1"/>
  <c r="A6095" i="1"/>
  <c r="A6089" i="1"/>
  <c r="A1737" i="1"/>
  <c r="A5893" i="1"/>
  <c r="A1469" i="1"/>
  <c r="A1076" i="1"/>
  <c r="A3493" i="1"/>
  <c r="A74" i="1"/>
  <c r="A527" i="1"/>
  <c r="A1085" i="1"/>
  <c r="A1139" i="1"/>
  <c r="A1071" i="1"/>
  <c r="A1110" i="1"/>
  <c r="A6233" i="1"/>
  <c r="A6260" i="1"/>
  <c r="A1945" i="1"/>
  <c r="A3321" i="1"/>
  <c r="A6196" i="1"/>
  <c r="A6183" i="1"/>
  <c r="A1670" i="1"/>
  <c r="A1997" i="1"/>
  <c r="A2000" i="1"/>
  <c r="A1810" i="1"/>
  <c r="A1965" i="1"/>
  <c r="A1807" i="1"/>
  <c r="A1989" i="1"/>
  <c r="A2009" i="1"/>
  <c r="A6198" i="1"/>
  <c r="A1852" i="1"/>
  <c r="A1958" i="1"/>
  <c r="A4800" i="1"/>
  <c r="A5911" i="1"/>
  <c r="A2368" i="1"/>
  <c r="A2605" i="1"/>
  <c r="A2385" i="1"/>
  <c r="A1476" i="1"/>
  <c r="A1733" i="1"/>
  <c r="A2620" i="1"/>
  <c r="A2617" i="1"/>
  <c r="A2592" i="1"/>
  <c r="A2493" i="1"/>
  <c r="A5625" i="1"/>
  <c r="A4974" i="1"/>
  <c r="A2567" i="1"/>
  <c r="A2375" i="1"/>
  <c r="A2561" i="1"/>
  <c r="A4458" i="1"/>
  <c r="A5358" i="1"/>
  <c r="A1288" i="1"/>
  <c r="A212" i="1"/>
  <c r="A2568" i="1"/>
  <c r="A5083" i="1"/>
  <c r="A2612" i="1"/>
  <c r="A5465" i="1"/>
  <c r="A1487" i="1"/>
  <c r="A3602" i="1"/>
  <c r="A6282" i="1"/>
  <c r="A4229" i="1"/>
  <c r="A1219" i="1"/>
  <c r="A6159" i="1"/>
  <c r="A5819" i="1"/>
  <c r="A6088" i="1"/>
  <c r="A6081" i="1"/>
  <c r="A6019" i="1"/>
  <c r="A4898" i="1"/>
  <c r="A3086" i="1"/>
  <c r="A1508" i="1"/>
  <c r="A235" i="1"/>
  <c r="A5468" i="1"/>
  <c r="A1401" i="1"/>
  <c r="A931" i="1"/>
  <c r="A862" i="1"/>
  <c r="A2366" i="1"/>
  <c r="A3083" i="1"/>
  <c r="A1394" i="1"/>
  <c r="A4923" i="1"/>
  <c r="A4600" i="1"/>
  <c r="A56" i="1"/>
  <c r="A4885" i="1"/>
  <c r="A5050" i="1"/>
  <c r="A5449" i="1"/>
  <c r="A2574" i="1"/>
  <c r="A535" i="1"/>
  <c r="A19" i="1"/>
  <c r="A6026" i="1"/>
  <c r="A5578" i="1"/>
  <c r="A1847" i="1"/>
  <c r="A1895" i="1"/>
  <c r="A3604" i="1"/>
  <c r="A6562" i="1"/>
  <c r="A5785" i="1"/>
  <c r="A4814" i="1"/>
  <c r="A3405" i="1"/>
  <c r="A4191" i="1"/>
  <c r="A5729" i="1"/>
  <c r="A4181" i="1"/>
  <c r="A21" i="1"/>
  <c r="A278" i="1"/>
  <c r="A6046" i="1"/>
  <c r="A6023" i="1"/>
  <c r="A6348" i="1"/>
  <c r="A5910" i="1"/>
  <c r="A4854" i="1"/>
  <c r="A4858" i="1"/>
  <c r="A4224" i="1"/>
  <c r="A92" i="1"/>
  <c r="A1152" i="1"/>
  <c r="A3410" i="1"/>
  <c r="A1671" i="1"/>
  <c r="A3146" i="1"/>
  <c r="A1897" i="1"/>
  <c r="A128" i="1"/>
  <c r="A6371" i="1"/>
  <c r="A6354" i="1"/>
  <c r="A6289" i="1"/>
  <c r="A2580" i="1"/>
  <c r="A2001" i="1"/>
  <c r="A1316" i="1"/>
  <c r="A1644" i="1"/>
  <c r="A2615" i="1"/>
  <c r="A3185" i="1"/>
  <c r="A2682" i="1"/>
  <c r="A2938" i="1"/>
  <c r="A6086" i="1"/>
  <c r="A261" i="1"/>
  <c r="A6065" i="1"/>
  <c r="A2548" i="1"/>
  <c r="A3720" i="1"/>
  <c r="A2458" i="1"/>
  <c r="A2384" i="1"/>
  <c r="A4613" i="1"/>
  <c r="A3335" i="1"/>
  <c r="A152" i="1"/>
  <c r="A5784" i="1"/>
  <c r="A5914" i="1"/>
  <c r="A3403" i="1"/>
  <c r="A5035" i="1"/>
  <c r="A4797" i="1"/>
  <c r="A5530" i="1"/>
  <c r="A131" i="1"/>
  <c r="A265" i="1"/>
  <c r="A686" i="1"/>
  <c r="A870" i="1"/>
  <c r="A5348" i="1"/>
  <c r="A5903" i="1"/>
  <c r="A53" i="1"/>
  <c r="A3536" i="1"/>
  <c r="A1702" i="1"/>
  <c r="A3458" i="1"/>
  <c r="A268" i="1"/>
  <c r="A451" i="1"/>
  <c r="A869" i="1"/>
  <c r="A4848" i="1"/>
  <c r="A4855" i="1"/>
  <c r="A4867" i="1"/>
  <c r="A4866" i="1"/>
  <c r="A4475" i="1"/>
  <c r="A4873" i="1"/>
  <c r="A279" i="1"/>
  <c r="A1354" i="1"/>
  <c r="A311" i="1"/>
  <c r="A552" i="1"/>
  <c r="A2631" i="1"/>
  <c r="A2618" i="1"/>
  <c r="A556" i="1"/>
  <c r="A6017" i="1"/>
  <c r="A1351" i="1"/>
  <c r="A2185" i="1"/>
  <c r="A2278" i="1"/>
  <c r="A3905" i="1"/>
  <c r="A1459" i="1"/>
  <c r="A6027" i="1"/>
  <c r="A1098" i="1"/>
  <c r="A231" i="1"/>
  <c r="A918" i="1"/>
  <c r="A1156" i="1"/>
  <c r="A6461" i="1"/>
  <c r="A2218" i="1"/>
  <c r="A6020" i="1"/>
  <c r="A3663" i="1"/>
  <c r="A864" i="1"/>
  <c r="A3561" i="1"/>
  <c r="A276" i="1"/>
  <c r="A267" i="1"/>
  <c r="A3250" i="1"/>
  <c r="A3181" i="1"/>
  <c r="A679" i="1"/>
  <c r="A282" i="1"/>
  <c r="A920" i="1"/>
  <c r="A3158" i="1"/>
  <c r="A373" i="1"/>
  <c r="A3723" i="1"/>
  <c r="A843" i="1"/>
  <c r="A722" i="1"/>
  <c r="A266" i="1"/>
  <c r="A233" i="1"/>
  <c r="A624" i="1"/>
  <c r="A852" i="1"/>
  <c r="A663" i="1"/>
  <c r="A863" i="1"/>
  <c r="A391" i="1"/>
  <c r="A851" i="1"/>
  <c r="A849" i="1"/>
  <c r="A272" i="1"/>
  <c r="A623" i="1"/>
  <c r="A857" i="1"/>
  <c r="A847" i="1"/>
  <c r="A263" i="1"/>
  <c r="A264" i="1"/>
  <c r="A872" i="1"/>
  <c r="A273" i="1"/>
  <c r="A554" i="1"/>
  <c r="A842" i="1"/>
  <c r="A271" i="1"/>
  <c r="A652" i="1"/>
  <c r="A898" i="1"/>
  <c r="A239" i="1"/>
  <c r="A553" i="1"/>
  <c r="A585" i="1"/>
  <c r="A430" i="1"/>
  <c r="A541" i="1"/>
  <c r="A850" i="1"/>
  <c r="A868" i="1"/>
  <c r="A3252" i="1"/>
  <c r="A3246" i="1"/>
  <c r="A3319" i="1"/>
  <c r="A463" i="1"/>
  <c r="A234" i="1"/>
  <c r="A1134" i="1"/>
  <c r="A4871" i="1"/>
  <c r="A298" i="1"/>
  <c r="A1400" i="1"/>
  <c r="A1177" i="1"/>
  <c r="A1290" i="1"/>
  <c r="A5900" i="1"/>
  <c r="A5378" i="1"/>
  <c r="A2623" i="1"/>
  <c r="A5372" i="1"/>
  <c r="A3226" i="1"/>
  <c r="A2011" i="1"/>
  <c r="A4763" i="1"/>
  <c r="A4298" i="1"/>
  <c r="A4585" i="1"/>
  <c r="A1321" i="1"/>
  <c r="A1279" i="1"/>
  <c r="A1210" i="1"/>
  <c r="A4919" i="1"/>
  <c r="A4624" i="1"/>
  <c r="A5036" i="1"/>
  <c r="A1421" i="1"/>
  <c r="A2578" i="1"/>
  <c r="A277" i="1"/>
  <c r="A6340" i="1"/>
  <c r="A498" i="1"/>
  <c r="A6308" i="1"/>
  <c r="A6025" i="1"/>
  <c r="A1234" i="1"/>
  <c r="A4569" i="1"/>
  <c r="A3407" i="1"/>
  <c r="A2529" i="1"/>
  <c r="A858" i="1"/>
  <c r="A2576" i="1"/>
  <c r="A4813" i="1"/>
  <c r="A5884" i="1"/>
  <c r="A2387" i="1"/>
  <c r="A4301" i="1"/>
  <c r="A4304" i="1"/>
  <c r="A4539" i="1"/>
  <c r="A4592" i="1"/>
  <c r="A4621" i="1"/>
  <c r="A4538" i="1"/>
  <c r="A4531" i="1"/>
  <c r="A4638" i="1"/>
  <c r="A4702" i="1"/>
  <c r="A4501" i="1"/>
  <c r="A1207" i="1"/>
  <c r="A4280" i="1"/>
  <c r="A1416" i="1"/>
  <c r="A3733" i="1"/>
  <c r="A3664" i="1"/>
  <c r="A3735" i="1"/>
  <c r="A4899" i="1"/>
  <c r="A3026" i="1"/>
  <c r="A6267" i="1"/>
  <c r="A1179" i="1"/>
  <c r="A3518" i="1"/>
  <c r="A1242" i="1"/>
  <c r="A3175" i="1"/>
  <c r="A1160" i="1"/>
  <c r="A5946" i="1"/>
  <c r="A3532" i="1"/>
  <c r="A4833" i="1"/>
  <c r="A237" i="1"/>
  <c r="A1367" i="1"/>
  <c r="A4920" i="1"/>
  <c r="A6082" i="1"/>
  <c r="A4959" i="1"/>
  <c r="A4922" i="1"/>
  <c r="A1172" i="1"/>
  <c r="A1173" i="1"/>
  <c r="A2273" i="1"/>
  <c r="A1087" i="1"/>
  <c r="A1123" i="1"/>
  <c r="A91" i="1"/>
  <c r="A5912" i="1"/>
  <c r="A726" i="1"/>
  <c r="A274" i="1"/>
  <c r="A4537" i="1"/>
  <c r="A4680" i="1"/>
  <c r="A4530" i="1"/>
  <c r="A1569" i="1"/>
  <c r="A1636" i="1"/>
  <c r="A1072" i="1"/>
  <c r="A1610" i="1"/>
  <c r="A1586" i="1"/>
  <c r="A3922" i="1"/>
  <c r="A4261" i="1"/>
  <c r="A1103" i="1"/>
  <c r="A6028" i="1"/>
  <c r="A27" i="1"/>
  <c r="A1079" i="1"/>
  <c r="A5514" i="1"/>
  <c r="A3647" i="1"/>
  <c r="A3617" i="1"/>
  <c r="A3633" i="1"/>
  <c r="A3237" i="1"/>
  <c r="A2320" i="1"/>
  <c r="A2294" i="1"/>
  <c r="A4207" i="1"/>
  <c r="A1159" i="1"/>
  <c r="A5809" i="1"/>
  <c r="A1125" i="1"/>
  <c r="A1078" i="1"/>
  <c r="A1083" i="1"/>
  <c r="A5772" i="1"/>
  <c r="A3393" i="1"/>
  <c r="A5807" i="1"/>
  <c r="A5811" i="1"/>
  <c r="A1074" i="1"/>
  <c r="A3314" i="1"/>
  <c r="A6502" i="1"/>
  <c r="A1348" i="1"/>
  <c r="A5994" i="1"/>
  <c r="A5766" i="1"/>
  <c r="A5984" i="1"/>
  <c r="A3653" i="1"/>
  <c r="A6223" i="1"/>
  <c r="A1663" i="1"/>
  <c r="A5730" i="1"/>
  <c r="A5032" i="1"/>
  <c r="A372" i="1"/>
  <c r="A5928" i="1"/>
  <c r="A5957" i="1"/>
  <c r="A1154" i="1"/>
  <c r="A1084" i="1"/>
  <c r="A1080" i="1"/>
  <c r="A2431" i="1"/>
  <c r="A6010" i="1"/>
  <c r="A1070" i="1"/>
  <c r="A5732" i="1"/>
  <c r="A5822" i="1"/>
  <c r="A5712" i="1"/>
  <c r="A5528" i="1"/>
  <c r="A5902" i="1"/>
  <c r="A3324" i="1"/>
  <c r="A4793" i="1"/>
  <c r="A6303" i="1"/>
  <c r="A3247" i="1"/>
  <c r="A5178" i="1"/>
  <c r="A5853" i="1"/>
  <c r="A3243" i="1"/>
  <c r="A6229" i="1"/>
  <c r="A6281" i="1"/>
  <c r="A4476" i="1"/>
  <c r="A4481" i="1"/>
  <c r="A3878" i="1"/>
  <c r="A6283" i="1"/>
  <c r="A6358" i="1"/>
  <c r="A1789" i="1"/>
  <c r="A4482" i="1"/>
  <c r="A4246" i="1"/>
  <c r="A4255" i="1"/>
  <c r="A4262" i="1"/>
  <c r="A1305" i="1"/>
  <c r="A2533" i="1"/>
  <c r="A2372" i="1"/>
  <c r="A4765" i="1"/>
  <c r="A3513" i="1"/>
  <c r="A47" i="1"/>
  <c r="A3562" i="1"/>
  <c r="A4803" i="1"/>
  <c r="A4238" i="1"/>
  <c r="A1523" i="1"/>
  <c r="A6304" i="1"/>
  <c r="A6555" i="1"/>
  <c r="A6083" i="1"/>
  <c r="A2340" i="1"/>
  <c r="A6507" i="1"/>
  <c r="A2386" i="1"/>
  <c r="A2582" i="1"/>
  <c r="A2308" i="1"/>
  <c r="A2351" i="1"/>
  <c r="A2195" i="1"/>
  <c r="A2333" i="1"/>
  <c r="A2338" i="1"/>
  <c r="A2197" i="1"/>
  <c r="A6155" i="1"/>
  <c r="A2191" i="1"/>
  <c r="A2326" i="1"/>
  <c r="A2323" i="1"/>
  <c r="A5825" i="1"/>
  <c r="A1850" i="1"/>
  <c r="A2346" i="1"/>
  <c r="A2345" i="1"/>
  <c r="A3115" i="1"/>
  <c r="A5450" i="1"/>
  <c r="A3430" i="1"/>
  <c r="A5419" i="1"/>
  <c r="A2184" i="1"/>
  <c r="A2691" i="1"/>
  <c r="A2296" i="1"/>
  <c r="A2334" i="1"/>
  <c r="A2319" i="1"/>
  <c r="A2176" i="1"/>
  <c r="A6580" i="1"/>
  <c r="A6157" i="1"/>
  <c r="A2198" i="1"/>
  <c r="A2330" i="1"/>
  <c r="A2187" i="1"/>
  <c r="A2689" i="1"/>
  <c r="A2189" i="1"/>
  <c r="A2222" i="1"/>
  <c r="A2322" i="1"/>
  <c r="A3008" i="1"/>
  <c r="A2799" i="1"/>
  <c r="A2694" i="1"/>
  <c r="A2994" i="1"/>
  <c r="A2663" i="1"/>
  <c r="A6566" i="1"/>
  <c r="A2627" i="1"/>
  <c r="A4257" i="1"/>
  <c r="A4256" i="1"/>
  <c r="A2581" i="1"/>
  <c r="A4076" i="1"/>
  <c r="A2040" i="1"/>
  <c r="A2520" i="1"/>
  <c r="A2630" i="1"/>
  <c r="A6454" i="1"/>
  <c r="A6546" i="1"/>
  <c r="A3736" i="1"/>
  <c r="A5896" i="1"/>
  <c r="A6558" i="1"/>
  <c r="A3289" i="1"/>
  <c r="A6278" i="1"/>
  <c r="A1520" i="1"/>
  <c r="A3312" i="1"/>
  <c r="A3291" i="1"/>
  <c r="A5441" i="1"/>
  <c r="A3302" i="1"/>
  <c r="A6150" i="1"/>
  <c r="A5579" i="1"/>
  <c r="A6330" i="1"/>
  <c r="A1798" i="1"/>
  <c r="A1217" i="1"/>
  <c r="A1178" i="1"/>
  <c r="A3589" i="1"/>
  <c r="A2611" i="1"/>
  <c r="A2532" i="1"/>
  <c r="A2628" i="1"/>
  <c r="A2388" i="1"/>
  <c r="A2422" i="1"/>
  <c r="A2472" i="1"/>
  <c r="A2572" i="1"/>
  <c r="A2389" i="1"/>
  <c r="A3661" i="1"/>
  <c r="A1450" i="1"/>
  <c r="A93" i="1"/>
  <c r="A3172" i="1"/>
  <c r="A3176" i="1"/>
  <c r="A2577" i="1"/>
  <c r="A2376" i="1"/>
  <c r="A2589" i="1"/>
  <c r="A6476" i="1"/>
  <c r="A6575" i="1"/>
  <c r="A2445" i="1"/>
  <c r="A2530" i="1"/>
  <c r="A2660" i="1"/>
  <c r="A865" i="1"/>
  <c r="A2423" i="1"/>
  <c r="A6079" i="1"/>
  <c r="A1509" i="1"/>
  <c r="A5728" i="1"/>
  <c r="A2537" i="1"/>
  <c r="A2601" i="1"/>
  <c r="A1091" i="1"/>
  <c r="A3214" i="1"/>
  <c r="A2488" i="1"/>
  <c r="A2586" i="1"/>
  <c r="A2584" i="1"/>
  <c r="A3197" i="1"/>
  <c r="A1175" i="1"/>
  <c r="A1849" i="1"/>
  <c r="A6285" i="1"/>
  <c r="A6379" i="1"/>
  <c r="A6355" i="1"/>
  <c r="A6377" i="1"/>
  <c r="A6362" i="1"/>
  <c r="A6375" i="1"/>
  <c r="A6373" i="1"/>
  <c r="A6346" i="1"/>
  <c r="A1448" i="1"/>
  <c r="A6339" i="1"/>
  <c r="A6338" i="1"/>
  <c r="A6329" i="1"/>
  <c r="A6284" i="1"/>
  <c r="A6370" i="1"/>
  <c r="A6322" i="1"/>
  <c r="A6319" i="1"/>
  <c r="A6287" i="1"/>
  <c r="A1455" i="1"/>
  <c r="A1449" i="1"/>
  <c r="A6302" i="1"/>
  <c r="A6367" i="1"/>
  <c r="A3904" i="1"/>
  <c r="A6134" i="1"/>
  <c r="A6286" i="1"/>
  <c r="A6571" i="1"/>
  <c r="A6365" i="1"/>
  <c r="A4838" i="1"/>
  <c r="A6364" i="1"/>
  <c r="A6156" i="1"/>
  <c r="A6113" i="1"/>
  <c r="A495" i="1"/>
  <c r="A3188" i="1"/>
  <c r="A4440" i="1"/>
  <c r="A1273" i="1"/>
  <c r="A1424" i="1"/>
  <c r="A4888" i="1"/>
  <c r="A3242" i="1"/>
  <c r="A5936" i="1"/>
  <c r="A5659" i="1"/>
  <c r="A1119" i="1"/>
  <c r="A1944" i="1"/>
  <c r="A500" i="1"/>
  <c r="A1697" i="1"/>
  <c r="A4497" i="1"/>
  <c r="A4494" i="1"/>
  <c r="A5651" i="1"/>
  <c r="A5683" i="1"/>
  <c r="A5708" i="1"/>
  <c r="A5525" i="1"/>
  <c r="A5621" i="1"/>
  <c r="A1143" i="1"/>
  <c r="A1082" i="1"/>
  <c r="A1137" i="1"/>
  <c r="A6130" i="1"/>
  <c r="A6111" i="1"/>
  <c r="A6112" i="1"/>
  <c r="A2213" i="1"/>
  <c r="B5486" i="1"/>
  <c r="A5486" i="1"/>
  <c r="A5805" i="1"/>
  <c r="A5723" i="1"/>
  <c r="A3732" i="1"/>
  <c r="A2451" i="1"/>
  <c r="A1131" i="1"/>
  <c r="A2712" i="1"/>
  <c r="A2909" i="1"/>
  <c r="A5907" i="1"/>
  <c r="A4448" i="1"/>
  <c r="A2354" i="1"/>
  <c r="A5988" i="1"/>
  <c r="A5849" i="1"/>
  <c r="A1149" i="1"/>
  <c r="A5526" i="1"/>
  <c r="A5798" i="1"/>
  <c r="A1643" i="1"/>
  <c r="A1468" i="1"/>
  <c r="A1475" i="1"/>
  <c r="A4434" i="1"/>
  <c r="A4461" i="1"/>
  <c r="A4455" i="1"/>
  <c r="A4437" i="1"/>
  <c r="A4768" i="1"/>
  <c r="A5407" i="1"/>
  <c r="A4766" i="1"/>
  <c r="A4770" i="1"/>
  <c r="A4775" i="1"/>
  <c r="A3677" i="1"/>
  <c r="A3690" i="1"/>
  <c r="A3714" i="1"/>
  <c r="A6275" i="1"/>
  <c r="A6268" i="1"/>
  <c r="A6271" i="1"/>
  <c r="A6276" i="1"/>
  <c r="A3680" i="1"/>
  <c r="A1799" i="1"/>
  <c r="A4279" i="1"/>
  <c r="A6169" i="1"/>
  <c r="A3190" i="1"/>
  <c r="A1811" i="1"/>
  <c r="A1793" i="1"/>
  <c r="A3631" i="1"/>
  <c r="A4290" i="1"/>
  <c r="A1731" i="1"/>
  <c r="A4778" i="1"/>
  <c r="A1113" i="1"/>
  <c r="A1688" i="1"/>
  <c r="A2675" i="1"/>
  <c r="A4771" i="1"/>
  <c r="A4773" i="1"/>
  <c r="A6036" i="1"/>
  <c r="A1456" i="1"/>
  <c r="A6117" i="1"/>
  <c r="A25" i="1"/>
  <c r="A4291" i="1"/>
  <c r="A95" i="1"/>
  <c r="A1736" i="1"/>
  <c r="A57" i="1"/>
  <c r="A6447" i="1"/>
  <c r="A4445" i="1"/>
  <c r="A5966" i="1"/>
  <c r="A546" i="1"/>
  <c r="A1466" i="1"/>
  <c r="A5056" i="1"/>
  <c r="A5901" i="1"/>
  <c r="A2666" i="1"/>
  <c r="A5498" i="1"/>
  <c r="A2602" i="1"/>
  <c r="A6380" i="1"/>
  <c r="A6381" i="1"/>
  <c r="A1651" i="1"/>
  <c r="A6361" i="1"/>
  <c r="A4206" i="1"/>
  <c r="A5881" i="1"/>
  <c r="A4316" i="1"/>
  <c r="A2770" i="1"/>
  <c r="A4470" i="1"/>
  <c r="A4438" i="1"/>
  <c r="A3311" i="1"/>
  <c r="A2779" i="1"/>
  <c r="A1656" i="1"/>
  <c r="A3088" i="1"/>
  <c r="A3637" i="1"/>
  <c r="A2888" i="1"/>
  <c r="A6002" i="1"/>
  <c r="A5425" i="1"/>
  <c r="A490" i="1"/>
  <c r="A724" i="1"/>
  <c r="A5906" i="1"/>
  <c r="A5976" i="1"/>
  <c r="A5846" i="1"/>
  <c r="A1725" i="1"/>
  <c r="A3090" i="1"/>
  <c r="A5995" i="1"/>
  <c r="A5987" i="1"/>
  <c r="A5897" i="1"/>
  <c r="A6279" i="1"/>
  <c r="A129" i="1"/>
  <c r="A6014" i="1"/>
  <c r="A6013" i="1"/>
  <c r="A6012" i="1"/>
  <c r="A6011" i="1"/>
  <c r="A6" i="2"/>
  <c r="A5" i="2"/>
  <c r="A4" i="2"/>
  <c r="A3" i="2"/>
</calcChain>
</file>

<file path=xl/sharedStrings.xml><?xml version="1.0" encoding="utf-8"?>
<sst xmlns="http://schemas.openxmlformats.org/spreadsheetml/2006/main" count="17199" uniqueCount="10633">
  <si>
    <t>CODICE FISCALE AZIENDA</t>
  </si>
  <si>
    <t>DENOMINAZIONE AZIENDA</t>
  </si>
  <si>
    <t>SEDE LEGALE</t>
  </si>
  <si>
    <t>FERRARA</t>
  </si>
  <si>
    <t>RAVENNA</t>
  </si>
  <si>
    <t>CUNEO</t>
  </si>
  <si>
    <t>PLCDNL61M18D458N</t>
  </si>
  <si>
    <t>PLACCI DANIELE</t>
  </si>
  <si>
    <t>ZDDLCU69P01E336V</t>
  </si>
  <si>
    <t>ZEDDA LUCA</t>
  </si>
  <si>
    <t>F.LLI PIRAS S.S. DI PAOLO, BRUNO E IGNAZIO</t>
  </si>
  <si>
    <t>MSLFNC74A59B354H</t>
  </si>
  <si>
    <t>MASALA FRANCESCA</t>
  </si>
  <si>
    <t>CANTINA DI CALASETTA SOC. COOP. AGRICOLA</t>
  </si>
  <si>
    <t>CANTINA MESA SRL - SOCIETA' AGRICOLA</t>
  </si>
  <si>
    <t>CANTINA SOCIALE DI DOLIANOVA SOC.COOP.AGRICOLA</t>
  </si>
  <si>
    <t>GLONLC90T20D205B</t>
  </si>
  <si>
    <t>GOLA NICOLAS</t>
  </si>
  <si>
    <t>BRTCST83R08H620I</t>
  </si>
  <si>
    <t>BORTINI CRISTIAN</t>
  </si>
  <si>
    <t>SUD SARDEGNA</t>
  </si>
  <si>
    <t>03862460361</t>
  </si>
  <si>
    <t>AGRICOLA FRANCHETTO ERNESTO S.S.</t>
  </si>
  <si>
    <t>MODENA</t>
  </si>
  <si>
    <t>02957330364</t>
  </si>
  <si>
    <t>LUCCHI SOCIETA' AGRICOLA S.S.</t>
  </si>
  <si>
    <t>SOCIETA' AGRICOLA G.M.M. DI ILLUMINATI GIULIANO, MARILENA E MONICA S.N.C.</t>
  </si>
  <si>
    <t>AREZZO</t>
  </si>
  <si>
    <t>ALLEGRINI S S AGRICOLA di Allegrini Franco,Maria e c</t>
  </si>
  <si>
    <t>VERONA</t>
  </si>
  <si>
    <t>AGROLE' S.S.A.</t>
  </si>
  <si>
    <t>SIRACUSA</t>
  </si>
  <si>
    <t>SEMANO SOC. AGR. SRL</t>
  </si>
  <si>
    <t>SOCIETA' DON CARMELO S.S.A.</t>
  </si>
  <si>
    <t>SOCIETA AGRICOLA CERERE SRL</t>
  </si>
  <si>
    <t>FOGGIA</t>
  </si>
  <si>
    <t>SAPORI DI SICILIA SRL</t>
  </si>
  <si>
    <t>CATANIA</t>
  </si>
  <si>
    <t>TAURUS SOCIETA' COOPERATIVA AGRICOLA</t>
  </si>
  <si>
    <t>SALERNO</t>
  </si>
  <si>
    <t>DGVMTR52T66C514L</t>
  </si>
  <si>
    <t>DI GIOVANNI MARIA TERESA</t>
  </si>
  <si>
    <t>GNLSST66R21I548A</t>
  </si>
  <si>
    <t>AGNELLO SEBASTIANO</t>
  </si>
  <si>
    <t>RGAMRN60B10H703S</t>
  </si>
  <si>
    <t>RAGO MARIANO</t>
  </si>
  <si>
    <t>RGANTN57T23H703Z</t>
  </si>
  <si>
    <t>RAGO ANTONIO</t>
  </si>
  <si>
    <t>SPSVCN83A13D086G</t>
  </si>
  <si>
    <t>SPOSATO VINCENZO</t>
  </si>
  <si>
    <t>COSENZA</t>
  </si>
  <si>
    <t>RNCGNR53L16G834M</t>
  </si>
  <si>
    <t>RONCA GENNARO</t>
  </si>
  <si>
    <t>RAGAZZI COOP. AGR. A R.L.</t>
  </si>
  <si>
    <t>AZ.AGR.CAMPISI FRANCESCO S.S.</t>
  </si>
  <si>
    <t>ORIENTE DI LIUZZI A. e C. S.A.S. SOCIETA' AGRICOLA</t>
  </si>
  <si>
    <t>BARI</t>
  </si>
  <si>
    <t>FLORPAGANO DI A. PAGANO e CO. SOC.SEMPLICE AGRICOLA</t>
  </si>
  <si>
    <t>MACCARESE S.P.A. SOC.AGR.</t>
  </si>
  <si>
    <t>ROMA</t>
  </si>
  <si>
    <t>TERRE DI SCIBINI DI LOREFICE FRANCESCO E RUSCICA MAURIZIO S.S.A.</t>
  </si>
  <si>
    <t>FUTURAGRI AGR SOC COOP</t>
  </si>
  <si>
    <t>HORTIPLANT DI BOTTURA ANDREA E C. SS</t>
  </si>
  <si>
    <t>MANTOVA</t>
  </si>
  <si>
    <t>SOCIETA' AGRICOLA ANTONUCCI S.S.</t>
  </si>
  <si>
    <t>CENTRO CINOFILO LA PORZIUNCOLA S.R.L.</t>
  </si>
  <si>
    <t>TENIMENTI RUFFINO SRL</t>
  </si>
  <si>
    <t>FIRENZE</t>
  </si>
  <si>
    <t>DNTGCR74M03G211Q</t>
  </si>
  <si>
    <t>DINATALE GIANCARLO</t>
  </si>
  <si>
    <t>TRMBRN82M26D976R</t>
  </si>
  <si>
    <t>TRIMBOLI BRUNO</t>
  </si>
  <si>
    <t>REGGIO DI CALABRIA</t>
  </si>
  <si>
    <t>COOP. AGRIC. FRA COLT. DI APRICENA A R.L.</t>
  </si>
  <si>
    <t>PODERE LA TABINA S.S.</t>
  </si>
  <si>
    <t>GROSSETO</t>
  </si>
  <si>
    <t>ARIOLI E SANGALLI SOC. SEMPL.</t>
  </si>
  <si>
    <t>PAVIA</t>
  </si>
  <si>
    <t>AZ.AGR. BOLLI PAOLA E FIGLI SOC. AGR. SE</t>
  </si>
  <si>
    <t>PERUGIA</t>
  </si>
  <si>
    <t>COCO e DE FILIPPO S.S.</t>
  </si>
  <si>
    <t>SUORMARCHESA S.R.L.</t>
  </si>
  <si>
    <t>PALERMO</t>
  </si>
  <si>
    <t>DFLGPP71H11H926R</t>
  </si>
  <si>
    <t>DE FILIPPO GIUSEPPE</t>
  </si>
  <si>
    <t>DFLNGL67M66D643P</t>
  </si>
  <si>
    <t>DE FILIPPO ANGELA</t>
  </si>
  <si>
    <t>PLMDNC77C60F112A</t>
  </si>
  <si>
    <t>PALUMBO DOMENICA</t>
  </si>
  <si>
    <t>PNNMTT76T03D653Z</t>
  </si>
  <si>
    <t>PENNACCHI MATTEO</t>
  </si>
  <si>
    <t>PRMCCT72C47L063E</t>
  </si>
  <si>
    <t>PIROMALLI CONCETTA</t>
  </si>
  <si>
    <t>RAOGTN47S15H558I</t>
  </si>
  <si>
    <t>RAO GAETANO</t>
  </si>
  <si>
    <t>TRMSVT91H02D976E</t>
  </si>
  <si>
    <t>TRIMBOLI SALVATORE</t>
  </si>
  <si>
    <t>L ORTOFRUTTICOLA COOP S R L</t>
  </si>
  <si>
    <t>SAVONA</t>
  </si>
  <si>
    <t>AZ.AGR.BARAGGIOLA S.S. AGR. DI PONTI D. E M.</t>
  </si>
  <si>
    <t>NOVARA</t>
  </si>
  <si>
    <t>SOC. AGRICOLA VIVAI GOZZO DI GOZZO D. E D. F.LLI S.S.</t>
  </si>
  <si>
    <t>Boniser SOC.AGRICOLA SRL</t>
  </si>
  <si>
    <t>DGHGNN53T11F952G</t>
  </si>
  <si>
    <t>DAGHETTA GIOVANNI</t>
  </si>
  <si>
    <t>LPUNDR90A17H501C</t>
  </si>
  <si>
    <t>LUPI ANDREA</t>
  </si>
  <si>
    <t>MRCFNC75P24E791D</t>
  </si>
  <si>
    <t>MARCHESE FRANCESCO</t>
  </si>
  <si>
    <t>AVELLINO</t>
  </si>
  <si>
    <t>SLOCTT75T43F735Y</t>
  </si>
  <si>
    <t>AZIENDA AGRICOLA "I DUE FIUMI" DI SOLA COSETTA</t>
  </si>
  <si>
    <t>VIVAI SAN BENEDETTO SRL</t>
  </si>
  <si>
    <t>VIVAI S.BENEDETTO SOC. AGRICO</t>
  </si>
  <si>
    <t>societa' agricola guidi di guidi g. e c s.s.</t>
  </si>
  <si>
    <t>MLNGNE76D49A717N</t>
  </si>
  <si>
    <t>MALANDRINO EUGENIA</t>
  </si>
  <si>
    <t>AGRIMOLINA-SOCIETA' COOPERATIVA AGRICOLA</t>
  </si>
  <si>
    <t>FATTORIA OLIVETO SPA societa' agricola</t>
  </si>
  <si>
    <t>AZ. AGR. CAMPISI ANTONINO</t>
  </si>
  <si>
    <t>VALLI STAFFANO E RIVA' SRL</t>
  </si>
  <si>
    <t>BONETTI GIUSEPPE E SILVIO S.S</t>
  </si>
  <si>
    <t>BRESCIA</t>
  </si>
  <si>
    <t>INGROSSO ORTOFRUTTICOLO DI CAMPANALE F.SCA e C. SNC</t>
  </si>
  <si>
    <t>CLBNCH49T59H907O</t>
  </si>
  <si>
    <t>CALABRIA ENRICHETTA</t>
  </si>
  <si>
    <t>DLESVR48E28H645C</t>
  </si>
  <si>
    <t>DE LEO SAVERIO</t>
  </si>
  <si>
    <t>DNCCRL61P04H501Q</t>
  </si>
  <si>
    <t>DE NICOLA CARLO</t>
  </si>
  <si>
    <t>MGNFNC63E05F205E</t>
  </si>
  <si>
    <t>MAGNAGHI FRANCESCO</t>
  </si>
  <si>
    <t>O.P.A.C. ORG.DI PROD. SOC.COOP. A R.L.</t>
  </si>
  <si>
    <t>ELIANTO SNC DI CASTELLI e NIERI GERACI</t>
  </si>
  <si>
    <t>BAGLIO DI PIANETTO S.R.L. SOCIETA' AGRICOLA CON SOCIO UNICO</t>
  </si>
  <si>
    <t>VICENZA</t>
  </si>
  <si>
    <t>AZIENDA AGRICOLA NUOVA CAPPELLETTA S.S. SOCIETA' AGRICOLA</t>
  </si>
  <si>
    <t>ALESSANDRIA</t>
  </si>
  <si>
    <t>SOCIETA' AGRICOLA F.LLI BONANNO SOC. SEM</t>
  </si>
  <si>
    <t>AZIENDA AGRICOLA TENUTA MUSONE A.RL.</t>
  </si>
  <si>
    <t>ANCONA</t>
  </si>
  <si>
    <t>ZAPPA SAS DI RONCATO G.e C.</t>
  </si>
  <si>
    <t>PADOVA</t>
  </si>
  <si>
    <t>FRUTTA DEL SOLE SRL</t>
  </si>
  <si>
    <t>AGRIGENTO</t>
  </si>
  <si>
    <t>BARBERO S.S.A.</t>
  </si>
  <si>
    <t>TORINO</t>
  </si>
  <si>
    <t>BRLDNC78M13B774B</t>
  </si>
  <si>
    <t>BERALDO DOMENICO</t>
  </si>
  <si>
    <t>BRTDNC45P19G298E</t>
  </si>
  <si>
    <t>BARATTA DOMENICO</t>
  </si>
  <si>
    <t>CNTGNN57E07F839J</t>
  </si>
  <si>
    <t>CANTORE DI CASTELFORTE GIOVANNI</t>
  </si>
  <si>
    <t>TARANTO</t>
  </si>
  <si>
    <t>DVNGMR83H19Z112Z</t>
  </si>
  <si>
    <t>DE VINCENTI GIANMARCO</t>
  </si>
  <si>
    <t>FLCPTR62D10H579T</t>
  </si>
  <si>
    <t>FALCO PIETRO</t>
  </si>
  <si>
    <t>LSAGNR25B12H579A</t>
  </si>
  <si>
    <t>ALOISIO GENNARO</t>
  </si>
  <si>
    <t>NGRSVT40M27H579T</t>
  </si>
  <si>
    <t>NIGRO SALVATORE</t>
  </si>
  <si>
    <t>PLRSDR49C29H579C</t>
  </si>
  <si>
    <t>PALERMO ISIDORO</t>
  </si>
  <si>
    <t>RSSMPT63R19G298D</t>
  </si>
  <si>
    <t>RUSSO AMEDEO PIETRO SANTO</t>
  </si>
  <si>
    <t>SCMLNS50E04H579E</t>
  </si>
  <si>
    <t>SCIOMMARELLO ALFONSO</t>
  </si>
  <si>
    <t>SCRSVT41D25B426Y</t>
  </si>
  <si>
    <t>SCORPANITI SALVATORE</t>
  </si>
  <si>
    <t>SMMSFN46R20G298V</t>
  </si>
  <si>
    <t>SOMMARIO SERAFINO</t>
  </si>
  <si>
    <t>TNICRN60M47D123F</t>
  </si>
  <si>
    <t>TIANO CATERINA</t>
  </si>
  <si>
    <t>CROTONE</t>
  </si>
  <si>
    <t>SUEDKULTUR DI MANFRED GEIER e C.</t>
  </si>
  <si>
    <t>BOLZANO BOZEN</t>
  </si>
  <si>
    <t>FLCSVT80A13H579W</t>
  </si>
  <si>
    <t>FALCO SALVATORE MATTEO</t>
  </si>
  <si>
    <t>CERES AGRICOLA SRL</t>
  </si>
  <si>
    <t>PRFGNI75B23E678N</t>
  </si>
  <si>
    <t>PERFETTI GINO</t>
  </si>
  <si>
    <t>SOC.SEM.AGR.VIV.PIANTE ALESSANDRO E LUIGI BESSI SS</t>
  </si>
  <si>
    <t>PISTOIA</t>
  </si>
  <si>
    <t>SAN GIOVANNI SRL</t>
  </si>
  <si>
    <t>BRLGNE27L15H579Z</t>
  </si>
  <si>
    <t>BERALDO EUGENIO</t>
  </si>
  <si>
    <t>BRLMRA70D19H579F</t>
  </si>
  <si>
    <t>BERALDI MARIO</t>
  </si>
  <si>
    <t>BRNCMN51S13G298N</t>
  </si>
  <si>
    <t>BRUNETTI CLEMENTE</t>
  </si>
  <si>
    <t>FRNRLL65R43E648H</t>
  </si>
  <si>
    <t>FRANCHI ORNELLA</t>
  </si>
  <si>
    <t>LRNNTN80A12Z112I</t>
  </si>
  <si>
    <t>LAURENZANO ANTONIO</t>
  </si>
  <si>
    <t>RPRRST56S07B426Y</t>
  </si>
  <si>
    <t>RUPERTO ERNESTO</t>
  </si>
  <si>
    <t>MILANO</t>
  </si>
  <si>
    <t>SCTNGL34A15H579L</t>
  </si>
  <si>
    <t>SCATIGNA ANGELO</t>
  </si>
  <si>
    <t>SMRPTR53H29B426F</t>
  </si>
  <si>
    <t>SIMARI PIETRO</t>
  </si>
  <si>
    <t>VGLGPP37M03E678Y</t>
  </si>
  <si>
    <t>VAGLICA GIUSEPPE</t>
  </si>
  <si>
    <t>VLRGTN21L47L109V</t>
  </si>
  <si>
    <t>VELARDI GAETANA</t>
  </si>
  <si>
    <t>GRSSVT39R05A028U</t>
  </si>
  <si>
    <t>GRASSO SALVATORE</t>
  </si>
  <si>
    <t>VILLA GRASSINA SOCIETA' AGRICOLA SRL</t>
  </si>
  <si>
    <t>LA ZAGARA SOCIETA' SEMPLICE AGRICOLA</t>
  </si>
  <si>
    <t>BRLFNC37D43B426D</t>
  </si>
  <si>
    <t>BERALDI FRANCESCHINA</t>
  </si>
  <si>
    <t>BRLGNN32S03B426L</t>
  </si>
  <si>
    <t>BERALDI GIOVANNI</t>
  </si>
  <si>
    <t>BSSGRD37D21B426T</t>
  </si>
  <si>
    <t>BOSSIO GERARDINO</t>
  </si>
  <si>
    <t>BSSMSM52D01H501E</t>
  </si>
  <si>
    <t>BASSANI MASSIMO</t>
  </si>
  <si>
    <t>UDINE</t>
  </si>
  <si>
    <t>CCRGNN36A17B426J</t>
  </si>
  <si>
    <t>CICERO GIOVANNI</t>
  </si>
  <si>
    <t>CIAFNC48M04H579D</t>
  </si>
  <si>
    <t>IACOI FRANCESCO</t>
  </si>
  <si>
    <t>CLGCLD40C27B426W</t>
  </si>
  <si>
    <t>CALIGIURI CATALDO</t>
  </si>
  <si>
    <t>DVNGPP38S06E678D</t>
  </si>
  <si>
    <t>DE VINCENTI GIUSEPPE</t>
  </si>
  <si>
    <t>GRCDRO38M53B426E</t>
  </si>
  <si>
    <t>GRECO DORA</t>
  </si>
  <si>
    <t>LCCGNN36P10B426R</t>
  </si>
  <si>
    <t>LICCIARDI GIOVANNI</t>
  </si>
  <si>
    <t>MDAGPP49H01B426E</t>
  </si>
  <si>
    <t>MADEO GIUSEPPE</t>
  </si>
  <si>
    <t>MNTFNC48R01H579P</t>
  </si>
  <si>
    <t>MENTANA FRANCESCO</t>
  </si>
  <si>
    <t>SFNLGU51R13H579F</t>
  </si>
  <si>
    <t>SIFONETTI LUIGI</t>
  </si>
  <si>
    <t>LA NOVELLA BIO IMPRESE ASSOCIATE SOCIETA' AGRICOLA</t>
  </si>
  <si>
    <t>BERGAMO</t>
  </si>
  <si>
    <t>MZZBBN33A61B426U</t>
  </si>
  <si>
    <t>MAZZA BOMBINA</t>
  </si>
  <si>
    <t>NGRNTN32L13B426S</t>
  </si>
  <si>
    <t>NIGRO ANTONIO</t>
  </si>
  <si>
    <t>PLLDNC45R16E678W</t>
  </si>
  <si>
    <t>PELLEGRINO DOMENICO</t>
  </si>
  <si>
    <t>SMRMRA49L68B426W</t>
  </si>
  <si>
    <t>SIMARI MARIA</t>
  </si>
  <si>
    <t>TVRCRP34M55B426M</t>
  </si>
  <si>
    <t>TAVERNISE ACHIROPITA</t>
  </si>
  <si>
    <t>TENUTA LE ROSTE SNC DI L. MORO e C.</t>
  </si>
  <si>
    <t>PORDENONE</t>
  </si>
  <si>
    <t>SOC. AGR. BONANNO GAETANO E LOMBARDO LUC SOC. SEMPLICE</t>
  </si>
  <si>
    <t>VIVERDE S.S DI RIGHI P R E E</t>
  </si>
  <si>
    <t>FRTSLL28P60D180I</t>
  </si>
  <si>
    <t>FORTINO ISABELLA</t>
  </si>
  <si>
    <t>GRCVCN82T03B774W</t>
  </si>
  <si>
    <t>GRECO VINCENZO</t>
  </si>
  <si>
    <t>LTMFNC77L02C983J</t>
  </si>
  <si>
    <t>ALTAMURA FRANCESCO</t>
  </si>
  <si>
    <t>FATTORIE SAN LORENZO S.R.L. - SOCIETA' AGRICOLA</t>
  </si>
  <si>
    <t>AGRICARLI PICCOLA SOC. COOP.</t>
  </si>
  <si>
    <t>AZIENDA AGRICOLA LA TERRA S.S.</t>
  </si>
  <si>
    <t>VITTORI SOCIETA' AGRICOLA S.S.</t>
  </si>
  <si>
    <t>FORLI'</t>
  </si>
  <si>
    <t>CRLMLC54A55B180M</t>
  </si>
  <si>
    <t>CIRILLO MARIA LUCREZIA</t>
  </si>
  <si>
    <t>LTMFNC79B02L109B</t>
  </si>
  <si>
    <t>altamura francesco</t>
  </si>
  <si>
    <t>RNOCNZ64S63B745C</t>
  </si>
  <si>
    <t>ORIONI CINZIA</t>
  </si>
  <si>
    <t>CAGLIARI</t>
  </si>
  <si>
    <t>LTMNZT82D69L109B</t>
  </si>
  <si>
    <t>ALTAMURA NUNZIA TIZIANA</t>
  </si>
  <si>
    <t>SOCIETA' AGRICOLA LA VALLE DELLA LUNA SS</t>
  </si>
  <si>
    <t>TRAPANI</t>
  </si>
  <si>
    <t>SCUDELLARO S.S</t>
  </si>
  <si>
    <t>BRGLGU58P21B564D</t>
  </si>
  <si>
    <t>BRUGNARO LUIGI</t>
  </si>
  <si>
    <t>DSNVCN90P19A662A</t>
  </si>
  <si>
    <t>DI SANZA VINCENZO</t>
  </si>
  <si>
    <t>MATERA</t>
  </si>
  <si>
    <t>VNRHDG48R52Z126Y</t>
  </si>
  <si>
    <t>VAN IERSEL HILDEGONDA</t>
  </si>
  <si>
    <t>MRSNGL89M45C983F</t>
  </si>
  <si>
    <t>AMORESE ANGELA</t>
  </si>
  <si>
    <t>AGROALIMENTARE ASSO.LA.C SOC. COOP. AGRICOLA</t>
  </si>
  <si>
    <t>AZ.AGR.GAIA DI ANCONA ANTONIO VITO e C.SOC.SEMP.</t>
  </si>
  <si>
    <t>LRCCLD89E22H579X</t>
  </si>
  <si>
    <t>LAROCCA CLAUDIO</t>
  </si>
  <si>
    <t>NGRGNN29T27B426R</t>
  </si>
  <si>
    <t>NIGRO GIOVANNI</t>
  </si>
  <si>
    <t>PRLRRT88M22B774Y</t>
  </si>
  <si>
    <t>PIRILLO ROBERTO</t>
  </si>
  <si>
    <t>LTTFNC62E49B774T</t>
  </si>
  <si>
    <t>LETTIERI FRANCESCA</t>
  </si>
  <si>
    <t>QGLLSN70S27L750E</t>
  </si>
  <si>
    <t>QUAGLIA ALESSANDRO</t>
  </si>
  <si>
    <t>VERCELLI</t>
  </si>
  <si>
    <t>SOCIETA' AGRICOLA OSENGA S.S.</t>
  </si>
  <si>
    <t>GOIO PIETRO e goio EMANUELE S.S.</t>
  </si>
  <si>
    <t>CARPO FARM SOCIETA SEMPLICE AGRICOLA</t>
  </si>
  <si>
    <t>SVLGNN59L18L750A</t>
  </si>
  <si>
    <t>SAVIOLO GIOVANNI</t>
  </si>
  <si>
    <t>NGYGNG60S54Z129P</t>
  </si>
  <si>
    <t>NAGY GYONGYI</t>
  </si>
  <si>
    <t>FRNGPP73P12E678S</t>
  </si>
  <si>
    <t>FRANCO GIUSEPPE</t>
  </si>
  <si>
    <t>SOCIETA' AGRICOLA DRUSIANA S.S.</t>
  </si>
  <si>
    <t>RSSMSS84H52H579W</t>
  </si>
  <si>
    <t>RUSSO MARIA ASSUNTA</t>
  </si>
  <si>
    <t>VLVNLT54H57A794C</t>
  </si>
  <si>
    <t>VALVASSORI NICOLETTA</t>
  </si>
  <si>
    <t>CVLRTT32R67L219C</t>
  </si>
  <si>
    <t>CAVALLI D OLIVOLA ROSETTA CLARA</t>
  </si>
  <si>
    <t>N.A.V.A.S. NUOVA ANTONIO VITO ANCONA SOC.SEMPL.AGRICOLA</t>
  </si>
  <si>
    <t>CULTIVAR SILVESTRI SOCIETA' SEMPLICE AGRICOLA</t>
  </si>
  <si>
    <t>AGRICOLA COVONE SOCIETA' SEMPLICE AGRICOLA</t>
  </si>
  <si>
    <t>GHRMRS55M43F952V</t>
  </si>
  <si>
    <t>GHIRINGHELLI MARIA ROSA</t>
  </si>
  <si>
    <t>AZ.AGR. VIVAI OLIVO TOFFOLI DI ALDO TOFFOLI e C. S.R.L.</t>
  </si>
  <si>
    <t>SCRPCR54H30D548G</t>
  </si>
  <si>
    <t>SCARAMAGLI PIER CARLO</t>
  </si>
  <si>
    <t>MAGNI PIANTE SOC SEMPL AGRICOLA</t>
  </si>
  <si>
    <t>CRCFNC67T17L124A</t>
  </si>
  <si>
    <t>CARACCIOLO FRANCO</t>
  </si>
  <si>
    <t>BALDI PIERMARIA E GABRIELE S.S</t>
  </si>
  <si>
    <t>PLLRLA64C27I535P</t>
  </si>
  <si>
    <t>PALLAVICINO AURELIO</t>
  </si>
  <si>
    <t>PLLFNC93A29H501J</t>
  </si>
  <si>
    <t>PALLAVICINO FRANCESCO</t>
  </si>
  <si>
    <t>LATINA</t>
  </si>
  <si>
    <t>TRALSN67H58H501V</t>
  </si>
  <si>
    <t>AUTUORI ALESSANDRA</t>
  </si>
  <si>
    <t>RCCCRN92S58I712Y</t>
  </si>
  <si>
    <t>RICCI CATERINA</t>
  </si>
  <si>
    <t>COOPERATIVA AGRICOLA AGORA' A.R.L.</t>
  </si>
  <si>
    <t>COOPERATIVA AGRICOLA AGROAMA A.R.L.</t>
  </si>
  <si>
    <t>FRANCHI BONSAI VIVAI DI COSTANTINO FRANC</t>
  </si>
  <si>
    <t>SOC. AGR. FRANCA S.S.</t>
  </si>
  <si>
    <t>VRGGRG56L24F335U</t>
  </si>
  <si>
    <t>VERGNANO GIORGIO</t>
  </si>
  <si>
    <t>MZZPGR56T30H897U</t>
  </si>
  <si>
    <t>MAZZON PIERGIORIO</t>
  </si>
  <si>
    <t>ZZZGRI75M02L840R</t>
  </si>
  <si>
    <t>ZAZZARON IGOR</t>
  </si>
  <si>
    <t>CRBDMN62H18F768B</t>
  </si>
  <si>
    <t>CARBONIERO DAMIANO</t>
  </si>
  <si>
    <t>AGRICOLA S MARIA DI CISCO B C</t>
  </si>
  <si>
    <t>SOCIETA' AGRICOLA CASCINA GRAVA SAS</t>
  </si>
  <si>
    <t>SOCIETA' AGRICOLA QUADRIFOGLIO DI CISCO ALBERTO</t>
  </si>
  <si>
    <t>A.A.DAGHETTA AMBROGIO DI DAGHE</t>
  </si>
  <si>
    <t>GUARISCO SOCIETA' AGRICOLA DI VINCENZO E F.LLI S.S.</t>
  </si>
  <si>
    <t>CA DEL VENT SRL</t>
  </si>
  <si>
    <t>PTRSBT71C15F912G</t>
  </si>
  <si>
    <t>PETROSINO SABATO</t>
  </si>
  <si>
    <t>AGRICOLA GUASTELLA S.S.</t>
  </si>
  <si>
    <t>DNIGRD70R25H501M</t>
  </si>
  <si>
    <t>DIANA GERARDO</t>
  </si>
  <si>
    <t>SELEFUNG S.R.L. DI RICCIARDIELLO G. SOCI</t>
  </si>
  <si>
    <t>AZ.AGRICOLA NUOVA TERRA S.S.</t>
  </si>
  <si>
    <t>SOCIETÀ AGRICOLA MICROSUD S.S. DI BELLINA SANTO E NERVI STEFANO</t>
  </si>
  <si>
    <t>TERRA PROMESSA DI BELLINA SANTO S.S.</t>
  </si>
  <si>
    <t>MLELGU68R03E027Q</t>
  </si>
  <si>
    <t>MELE LUIGI</t>
  </si>
  <si>
    <t>MRNSVT69L19D086X</t>
  </si>
  <si>
    <t>MARINI SALVATORE</t>
  </si>
  <si>
    <t>MRNMPL65P49D086A</t>
  </si>
  <si>
    <t>MARINI MARIA PAOLA</t>
  </si>
  <si>
    <t>MRNCSR38C27H818P</t>
  </si>
  <si>
    <t>MARINI CESARE</t>
  </si>
  <si>
    <t>SOC. AGR. SEMPL. F.LLI MALFITANO</t>
  </si>
  <si>
    <t>PNTDNL71S28G224H</t>
  </si>
  <si>
    <t>PINATO DANIELE</t>
  </si>
  <si>
    <t>AGRIMA SOCIETA' AGRICOLA S R L</t>
  </si>
  <si>
    <t>ENNA</t>
  </si>
  <si>
    <t>GENZONE ENERGIA SOCIETA' AGRICOLA SEMPLICE</t>
  </si>
  <si>
    <t>AZ.AGR.CRISALIDE DI NATALINO R. e C. SSA</t>
  </si>
  <si>
    <t>GIARDINETTO SOC COP SERV. COLL. A RL</t>
  </si>
  <si>
    <t>AZ AGRICOLA FARRIS SRL</t>
  </si>
  <si>
    <t>SOC. AGRICOLA LA NOVELLA S.S. DI FORINI N. e C.</t>
  </si>
  <si>
    <t>COOP.AGRIC BRAC GIULIO BELLINI</t>
  </si>
  <si>
    <t>SOC.AGR. BELLONI ATTILIO E SANGALLI GIUSEPPINA S.S.</t>
  </si>
  <si>
    <t>LODI</t>
  </si>
  <si>
    <t>SOCIETA' AGRICOLA JONICA S.S.</t>
  </si>
  <si>
    <t>NOSCHESE S.R.L.SOCIETA' AGRICOLA</t>
  </si>
  <si>
    <t>PLARSO67D41F481J</t>
  </si>
  <si>
    <t>PALO ROSA</t>
  </si>
  <si>
    <t>SOCIETA' AGRICOLA "TERRA NOSTRA" SRL</t>
  </si>
  <si>
    <t>BIRRIFICIO BALADIN SRL SOC. SGR.</t>
  </si>
  <si>
    <t>AZ.AGR. CIECK FALCONIERI</t>
  </si>
  <si>
    <t>AZ. AGR. GEUNA F.LLI ELIO E GIAMPAOLO</t>
  </si>
  <si>
    <t>FRUTTI D'ORO S.S.</t>
  </si>
  <si>
    <t>SOC.AGRICOLA SAN MARTINO S.S.</t>
  </si>
  <si>
    <t>AZ. AGRICOLA VITANUOVA S.S.</t>
  </si>
  <si>
    <t>SOCIETA' AGRICOLA FRESCOVERO S.S.</t>
  </si>
  <si>
    <t>PLAGRD43H19E027D</t>
  </si>
  <si>
    <t>PALO GERARDO</t>
  </si>
  <si>
    <t>MNCCRN45S60G834Z</t>
  </si>
  <si>
    <t>MINUCCI CESARINA</t>
  </si>
  <si>
    <t>PLAMSM73H21H703R</t>
  </si>
  <si>
    <t>PALO MASSIMILIANO</t>
  </si>
  <si>
    <t>EREDI AMBRUOSO RAFFAELE</t>
  </si>
  <si>
    <t>PLAFBA75P12H703E</t>
  </si>
  <si>
    <t>PALO FABIO</t>
  </si>
  <si>
    <t>PLACRL59H08E027O</t>
  </si>
  <si>
    <t>PALO CARLO</t>
  </si>
  <si>
    <t>VGLCMN66R08H579T</t>
  </si>
  <si>
    <t>VAGLICA CARMINE ROSARIO</t>
  </si>
  <si>
    <t>PLAGNN57A13E027D</t>
  </si>
  <si>
    <t>PALO GIOVANNI</t>
  </si>
  <si>
    <t>DLANNT44H53A048H</t>
  </si>
  <si>
    <t>DALO ANNANTONIA</t>
  </si>
  <si>
    <t>NGRPTR36D28B426S</t>
  </si>
  <si>
    <t>NIGRO PIETRO</t>
  </si>
  <si>
    <t>MZZDNC39D19B426H</t>
  </si>
  <si>
    <t>MAZZA DOMENICO</t>
  </si>
  <si>
    <t>MDASVT40T25B426E</t>
  </si>
  <si>
    <t>MADEO SALVATORE</t>
  </si>
  <si>
    <t>MDAFNC51C20B426U</t>
  </si>
  <si>
    <t>MADEO FRANCESCO</t>
  </si>
  <si>
    <t>CTRLRT48S09A717Z</t>
  </si>
  <si>
    <t>CITRO LIBERATO</t>
  </si>
  <si>
    <t>GRCGRD34R20B426Z</t>
  </si>
  <si>
    <t>GRECO GERARDO</t>
  </si>
  <si>
    <t>CTRNTN75B28A717U</t>
  </si>
  <si>
    <t>CITRO ANTONIO</t>
  </si>
  <si>
    <t>CTRGPP78S16H703K</t>
  </si>
  <si>
    <t>CITRO GIUSEPPE</t>
  </si>
  <si>
    <t>AZ.AGR.GIULIAROSSA DI CAMILLO E ALESSIO AMBRUOSO</t>
  </si>
  <si>
    <t>MICROFLOR SRL</t>
  </si>
  <si>
    <t>SOC. AGR. L'OLPE S.S.</t>
  </si>
  <si>
    <t>RPRGRD45R14B426D</t>
  </si>
  <si>
    <t>RUPERTO GERARDO</t>
  </si>
  <si>
    <t>M.F.G. SRL</t>
  </si>
  <si>
    <t>VNNSVT35T13B426V</t>
  </si>
  <si>
    <t>VENNARI SALVATORE</t>
  </si>
  <si>
    <t>SMRFNC59C31B426M</t>
  </si>
  <si>
    <t>SIMARI FRANCESCO</t>
  </si>
  <si>
    <t>GEMINA S.R.L.</t>
  </si>
  <si>
    <t>SPAGSM37S49B426G</t>
  </si>
  <si>
    <t>SAPIA GELSOMINA</t>
  </si>
  <si>
    <t>RTTNTN46B04B426C</t>
  </si>
  <si>
    <t>RIOTTA ANTONIO</t>
  </si>
  <si>
    <t>PLMMRA42T51B426F</t>
  </si>
  <si>
    <t>PALMIERI MARIA</t>
  </si>
  <si>
    <t>PLMFNC44M11B426O</t>
  </si>
  <si>
    <t>PALMIERI FRANCESCO</t>
  </si>
  <si>
    <t>NGRTRS48A59B426U</t>
  </si>
  <si>
    <t>NIGRO TERESA</t>
  </si>
  <si>
    <t>PGLFNC41C18B426Y</t>
  </si>
  <si>
    <t>PUGLIESE FRANCESCO</t>
  </si>
  <si>
    <t>FNTMNN58E48B426J</t>
  </si>
  <si>
    <t>FONTANA MANNINA</t>
  </si>
  <si>
    <t>QRLSFN71C15F382D</t>
  </si>
  <si>
    <t>QUERULI STEFANO</t>
  </si>
  <si>
    <t>SBBCMN75B08H703O</t>
  </si>
  <si>
    <t>SABBATINI CARMINE</t>
  </si>
  <si>
    <t>SCLPTR68B12C618A</t>
  </si>
  <si>
    <t>SCALVINI PIETRO</t>
  </si>
  <si>
    <t>CO.HA.LA. COOP. SOCIALE A RL</t>
  </si>
  <si>
    <t>PESARO URBINO</t>
  </si>
  <si>
    <t>FLORICOLTURA LANDINI SOC. AGRICOLA S.S.</t>
  </si>
  <si>
    <t>CLBCCT45L41F258U</t>
  </si>
  <si>
    <t>CALABRESE CONCETTA</t>
  </si>
  <si>
    <t>RAGUSA</t>
  </si>
  <si>
    <t>CTDMGH47R52I535G</t>
  </si>
  <si>
    <t>CATAUDELLA MARGHERITA</t>
  </si>
  <si>
    <t>SCLGNN38S66I535M</t>
  </si>
  <si>
    <t>SCOLLO GIOVANNA</t>
  </si>
  <si>
    <t>SCLMLD37M55I535U</t>
  </si>
  <si>
    <t>SCOLLO MATILDE</t>
  </si>
  <si>
    <t>MILLO OLGA E DIANA ALFREDO</t>
  </si>
  <si>
    <t>FRNRNT40E05L259X</t>
  </si>
  <si>
    <t>FARAONE MENNELLA RENATO</t>
  </si>
  <si>
    <t>FRUITS LAND DI ANGELO DI PALMA e C. S.S.</t>
  </si>
  <si>
    <t>O.P. AGRICOR soc. coop agricola</t>
  </si>
  <si>
    <t>DMAMCR50B19G006H</t>
  </si>
  <si>
    <t>ADAMI AMILCARE</t>
  </si>
  <si>
    <t>O.P. RAGGIO DI SOLE SOCIETA' AGRICOLA COOPERATIVA</t>
  </si>
  <si>
    <t>GROWUP SRL SOCIETA' AGRICOLA</t>
  </si>
  <si>
    <t>DCHBRN64P11H703Y</t>
  </si>
  <si>
    <t>DE CHIARA BRUNO</t>
  </si>
  <si>
    <t>FRSLEI60E06G834Q</t>
  </si>
  <si>
    <t>FRUSCIANTE ELIA</t>
  </si>
  <si>
    <t>COSENTINO SEBASTIANO E FIGLIO SNC</t>
  </si>
  <si>
    <t>SOC. AGR. GUIDI RAFFAELLO</t>
  </si>
  <si>
    <t>FORLI' CESENA</t>
  </si>
  <si>
    <t>AGRISFERA SOC. COOP.VA AGRICOLA PER AZIONI</t>
  </si>
  <si>
    <t>TECNOGIARDINI SRL</t>
  </si>
  <si>
    <t>BOLOGNA</t>
  </si>
  <si>
    <t>MRBRLA74R30C265L</t>
  </si>
  <si>
    <t>MARABINI AURELIO</t>
  </si>
  <si>
    <t>MRBLGU70T29E289R</t>
  </si>
  <si>
    <t>MARABINI LUIGI</t>
  </si>
  <si>
    <t>GREENWEEL VERDE E SERVIZI SRL</t>
  </si>
  <si>
    <t>GREENWEEL SOC. AGR. SRL</t>
  </si>
  <si>
    <t>CNDSCR50E12D704S</t>
  </si>
  <si>
    <t>CANDI OSCAR</t>
  </si>
  <si>
    <t>AZ.AGR.QUAQUARINI FRANCESCO SO</t>
  </si>
  <si>
    <t>SOCIETA' AGRICOLA IL POGGIO SRL</t>
  </si>
  <si>
    <t>FRA.VA. S.R.L.</t>
  </si>
  <si>
    <t>RSSFNN64R49G674J</t>
  </si>
  <si>
    <t>ROSSO FERNANDA</t>
  </si>
  <si>
    <t>SNDFNC60A31C627K</t>
  </si>
  <si>
    <t>SANDRONE FRANCO</t>
  </si>
  <si>
    <t>AZ.AGR. PAIRETTI F.LLI OMAR E CLAUDIO S.S.</t>
  </si>
  <si>
    <t>PRNRLD64P15F335Y</t>
  </si>
  <si>
    <t>PRINETTO RINALDO</t>
  </si>
  <si>
    <t>SOCIETA' AGRICOLA VIVAI TUNNO LUCIANO S.</t>
  </si>
  <si>
    <t>MLNGNN40H25G979C</t>
  </si>
  <si>
    <t>MOLINO GIOVANNI</t>
  </si>
  <si>
    <t>PLTMRN72D11E882U</t>
  </si>
  <si>
    <t>PULITO MARINO</t>
  </si>
  <si>
    <t>SOCIETA' AGRICOLA ALDEGHERI GIOVANNI S.S.</t>
  </si>
  <si>
    <t>EURO AGRI ITALIA SRL</t>
  </si>
  <si>
    <t>ZNTFNC79M09M089C</t>
  </si>
  <si>
    <t>ZANETTE FRANCO</t>
  </si>
  <si>
    <t>TREVISO</t>
  </si>
  <si>
    <t>SOCIETA' AGRICOLA ANTICA DIMORA DEL TURCO</t>
  </si>
  <si>
    <t>BNCLSN56T28A794N</t>
  </si>
  <si>
    <t>BIANCHI ALESSANDRO</t>
  </si>
  <si>
    <t>SOCIETA' AGRICOLA OVIGARDEN S.S.</t>
  </si>
  <si>
    <t>VITERBO</t>
  </si>
  <si>
    <t>VCCLRT85E25C665J</t>
  </si>
  <si>
    <t>VACCARINO ALBERTO</t>
  </si>
  <si>
    <t>BRGNGL56H10L781P</t>
  </si>
  <si>
    <t>BRAGANTINI ANGELO</t>
  </si>
  <si>
    <t>AZIENDA AGRICOLA BRESAOLA DI BRESAOLA NICOLA E C. SS.</t>
  </si>
  <si>
    <t>PTRRRT70S43L219W</t>
  </si>
  <si>
    <t>PETRUZZELLI ROBERTA</t>
  </si>
  <si>
    <t>LE SOLEIL COOPERATIVA AGRICOLA SCA</t>
  </si>
  <si>
    <t>ORTONATURA SOCIETA' AGRICOLA CONSORTILE PER AZIONI</t>
  </si>
  <si>
    <t>SOCIETA' AGRICOLA CASALBERGO DI CAIFA A. E R.</t>
  </si>
  <si>
    <t>PNTDVD61D06L219S</t>
  </si>
  <si>
    <t>PANETTO DAVIDE</t>
  </si>
  <si>
    <t>CASELLE SAS DI BRAGANTINI A. E</t>
  </si>
  <si>
    <t>CHRLRT58D17F205X</t>
  </si>
  <si>
    <t>CHIARI ALBERTO</t>
  </si>
  <si>
    <t>AZIENDA AGRICOLA CORTE BOERETTO S.S. DI</t>
  </si>
  <si>
    <t>DLMGLN67L01L781R</t>
  </si>
  <si>
    <t>DAL MASO GIULIANO</t>
  </si>
  <si>
    <t>SOCIETÀ AGRICOLA GIARDINI DI ERACLEA S.S.</t>
  </si>
  <si>
    <t>DCNGLB49L31L781X</t>
  </si>
  <si>
    <t>DI CANOSSA GUIDALBERTO</t>
  </si>
  <si>
    <t>AZIENDA AGRICOLA FASOLI SIMONE E LUCA SO</t>
  </si>
  <si>
    <t>FRRCRL68R06B296F</t>
  </si>
  <si>
    <t>FERRARI CARLO</t>
  </si>
  <si>
    <t>FONTANA GROUP SRL</t>
  </si>
  <si>
    <t>FRNNDR59S02B296A</t>
  </si>
  <si>
    <t>FORONI ANDREA</t>
  </si>
  <si>
    <t>FRACCAROLI GIOVANNI B.E ANTONIO SOCIETA'</t>
  </si>
  <si>
    <t>GSSGRG52B18A952B</t>
  </si>
  <si>
    <t>GASSER GEORG</t>
  </si>
  <si>
    <t>SOCIETA' AGRICOLA GASSER MICHAEL S.S.</t>
  </si>
  <si>
    <t>KLZWLN69C64Z127H</t>
  </si>
  <si>
    <t>KLOZA EWA HELENA</t>
  </si>
  <si>
    <t>AZ.AGR. IL PALAZZO SS</t>
  </si>
  <si>
    <t>LA CAPPUCCINA - AZIENDA AGRICOLA</t>
  </si>
  <si>
    <t>LA PILA SOCIETA' AGRICOLA SRL</t>
  </si>
  <si>
    <t>MRCCRS72S25F861O</t>
  </si>
  <si>
    <t>MARCHESINI CHRISTIAN</t>
  </si>
  <si>
    <t>MRNDDB36B03B107A</t>
  </si>
  <si>
    <t>MIRANDOLA EDOARDO BIAGIO</t>
  </si>
  <si>
    <t>O.M.A.V. DI MARIOTTO ARSENIO E</t>
  </si>
  <si>
    <t>O.P. C.O.Z. SOC. COOP. AGRICOLA</t>
  </si>
  <si>
    <t>AZ AGR PRATO GINEPRI DI CLEMEN</t>
  </si>
  <si>
    <t>RMNFRZ58E18A837L</t>
  </si>
  <si>
    <t>RAIMONDI FABRIZIO</t>
  </si>
  <si>
    <t>RAVIDA AZIENDA AGRICOLA DI RACASI E. e C.</t>
  </si>
  <si>
    <t>BTTGND75P04L781C</t>
  </si>
  <si>
    <t>BOTTARO GIANANDREA</t>
  </si>
  <si>
    <t>SGTGNN70A29B296M</t>
  </si>
  <si>
    <t>SEGATTINI GIOVANNI</t>
  </si>
  <si>
    <t>SOCIETA' AGRICOLA SERENISSIMA BRIANZA SS</t>
  </si>
  <si>
    <t>SORGENTE S.A.S. DI MIRANDOLA EDOARDO E C.- SOCIET</t>
  </si>
  <si>
    <t>SOC.AGR.LA SPOLVERINA SS DI MOSCHINI GIANNI E THOMAS SS</t>
  </si>
  <si>
    <t>STRAMBINI MARCO SAS</t>
  </si>
  <si>
    <t>SOC AGR TORNERI FABIO E SCHIABELLO SONIA SOCIETA' SEMPLICE</t>
  </si>
  <si>
    <t>VNAFNC69B11F861C</t>
  </si>
  <si>
    <t>VAONA FRANCESCO</t>
  </si>
  <si>
    <t>VILLA DOMINA DI CAMPAGNOLA LUIGI E SABRI</t>
  </si>
  <si>
    <t>AZ.AGR.F.LLI FEDER SNC</t>
  </si>
  <si>
    <t>ZNZGGM40D24F205M</t>
  </si>
  <si>
    <t>ZANAZZO GIORGIO MARCO</t>
  </si>
  <si>
    <t>COOP ORTOF ED AGRUMAR BRUZIA</t>
  </si>
  <si>
    <t>MRNGMN43S11L483W</t>
  </si>
  <si>
    <t>MARANGONE GIACOMINO</t>
  </si>
  <si>
    <t>AZ AGR VANNACCI G. E C. S S</t>
  </si>
  <si>
    <t>F.LLI BERNABINI SRL</t>
  </si>
  <si>
    <t>AVICOLA DEL PARCO S.N.C.</t>
  </si>
  <si>
    <t>SOC.AGRICOLA MAZZONI SOCIETA' SEMPLICE</t>
  </si>
  <si>
    <t>SOC.AGRICOLA VIVAI MAZZONI SOCIETA' SEMPLICE</t>
  </si>
  <si>
    <t>LAVADENA ITALIANA S R L</t>
  </si>
  <si>
    <t>MZZMTT90P11D548T</t>
  </si>
  <si>
    <t>MAZZONI MATTEO</t>
  </si>
  <si>
    <t>FATTORIA DEL SOLE DI ZAVAGLI G</t>
  </si>
  <si>
    <t>MZZLGU78M18G916K</t>
  </si>
  <si>
    <t>MAZZONI LUIGI</t>
  </si>
  <si>
    <t>CVLGVF76S61H703T</t>
  </si>
  <si>
    <t>CAVALLARO GENOVEFFA</t>
  </si>
  <si>
    <t>LDBGNN51C14H501R</t>
  </si>
  <si>
    <t>ALDOBRANDINI GIOVANNI</t>
  </si>
  <si>
    <t>LDBLVI42M71H501O</t>
  </si>
  <si>
    <t>ALDOBRANDINI LIVIA</t>
  </si>
  <si>
    <t>BELGRAVIA SOCIETA' CONSORTILE S.R.L.</t>
  </si>
  <si>
    <t>SOCIETA' AGRICOLA GIANNOTTOLA S.S.</t>
  </si>
  <si>
    <t>PCFMRA72R12M082T</t>
  </si>
  <si>
    <t>PACIFICI MAURO</t>
  </si>
  <si>
    <t>PATFRUT SOC.COOP. AGRICOLA</t>
  </si>
  <si>
    <t>BRTLCU62E14L219L</t>
  </si>
  <si>
    <t>BERTOTTO LUCA</t>
  </si>
  <si>
    <t>O.P. LA MAGGIOLINA SOCIETA' AGRICOLA CONSORTILE</t>
  </si>
  <si>
    <t>SNSGCH67P27H501P</t>
  </si>
  <si>
    <t>SANSONI GIOACCHINO</t>
  </si>
  <si>
    <t>COOP AGR. ORTOFRUTTICOLA VILLASOR</t>
  </si>
  <si>
    <t>SOC AGR OMNIAGRICOLA DI QUARANTA V. E C.</t>
  </si>
  <si>
    <t>BONIFICHE FERRARESI SPA SOCIETA' AGRICOLA</t>
  </si>
  <si>
    <t>SOCIETA' AGRICOLA AGRIWHITE SRL</t>
  </si>
  <si>
    <t>FRSLNZ62C20C351H</t>
  </si>
  <si>
    <t>FRASSON LORENZO</t>
  </si>
  <si>
    <t>AGRICOLA DEL CHIANTI SRL</t>
  </si>
  <si>
    <t>CSTMNL82B22L885D</t>
  </si>
  <si>
    <t>CASTIGLIONI EMANUELE</t>
  </si>
  <si>
    <t>CRDDRN31T67L219G</t>
  </si>
  <si>
    <t>CORDERO LANZA ADRIANA</t>
  </si>
  <si>
    <t>OR.S.A. SOCIETA' CONSORTILE A R.L.</t>
  </si>
  <si>
    <t>CICO SOC.COOP.AGRICOLA</t>
  </si>
  <si>
    <t>SOCIETA' AGRICOLA VALLE DEL TREJA SOCIET</t>
  </si>
  <si>
    <t>DMRCMN60T12A717A</t>
  </si>
  <si>
    <t>DE MARTINO CARMINE</t>
  </si>
  <si>
    <t>CFFSMN71M20D612F</t>
  </si>
  <si>
    <t>CIUFFI SIMONE</t>
  </si>
  <si>
    <t>BLLMCL83R13B393B</t>
  </si>
  <si>
    <t>BELLINA MAICOL</t>
  </si>
  <si>
    <t>AZ AGR CUPIDI ALESE LEONARDI R</t>
  </si>
  <si>
    <t>societa' agricola agricos di cossu antonio e maria luisa s.s.</t>
  </si>
  <si>
    <t>ALFALFA SOCIETA' AGRCOLA A.R.L.</t>
  </si>
  <si>
    <t>soc.agr.la argazzi s.s. di argazzi elio e c</t>
  </si>
  <si>
    <t>CSTVCN67C11D548N</t>
  </si>
  <si>
    <t>CASTALDELLI VINCENZO</t>
  </si>
  <si>
    <t>EUROAGRICOLA S.S.</t>
  </si>
  <si>
    <t>AVIZOO SNC DI POLLARINI SILVIA E C.</t>
  </si>
  <si>
    <t>AZ.AGR DEL POGGIO SNC DI POLLARINI ALDO e C.</t>
  </si>
  <si>
    <t>CVLSLV63H44D548E</t>
  </si>
  <si>
    <t>CAVALLARI SILVIA</t>
  </si>
  <si>
    <t>CRTCLT59M43D548V</t>
  </si>
  <si>
    <t>CERUTI CARLOTTA</t>
  </si>
  <si>
    <t>COSER DINO E SANDRO SS</t>
  </si>
  <si>
    <t>SOC AGR SEMPRE FRESCO SRL</t>
  </si>
  <si>
    <t>AZ.AGR.TOGNETTI DR.G.COMUNIONE EREDITAR</t>
  </si>
  <si>
    <t>GVNPLG64C24D548Z</t>
  </si>
  <si>
    <t>GOVONI PIERLUIGI</t>
  </si>
  <si>
    <t>SOC. AGRICOLA DI CAVALLARI ENZO E ANDREA SS</t>
  </si>
  <si>
    <t>fondazione per l'agricoltura f.lli navarra</t>
  </si>
  <si>
    <t>BOLOGNESI MAURIZIO E BINI M GA</t>
  </si>
  <si>
    <t>GRGLCU64C05C987M</t>
  </si>
  <si>
    <t>GREGO LUCA</t>
  </si>
  <si>
    <t>AZ.AGR.LODI VITTORIO E GIANFRA</t>
  </si>
  <si>
    <t>SOCIETA'AGRICOLA MAGOGHE S.S.</t>
  </si>
  <si>
    <t>OROVERDE SOCIETA COOPERATIVA AGRICOLA</t>
  </si>
  <si>
    <t>PTRMCN56C28D548O</t>
  </si>
  <si>
    <t>PATRONCINI MARCO ANSELMO</t>
  </si>
  <si>
    <t>SOCIETÀ AGRICOLA PREVEDEL DI PREVEDEL E C. S.S.</t>
  </si>
  <si>
    <t>PRVGRG73M03D548E</t>
  </si>
  <si>
    <t>PREVEDEL GIORGIO</t>
  </si>
  <si>
    <t>SVRNTN63C25M110D</t>
  </si>
  <si>
    <t>SOVRANI ANTONIO</t>
  </si>
  <si>
    <t>SGZNDR85A05F952W</t>
  </si>
  <si>
    <t>SGUAZZINI ANDREA</t>
  </si>
  <si>
    <t>SVRMHL61P25M110Z</t>
  </si>
  <si>
    <t>SOVRANI MICHELE</t>
  </si>
  <si>
    <t>LA FATTORIA DI MAGLIANO SRL</t>
  </si>
  <si>
    <t>LUCCA</t>
  </si>
  <si>
    <t>AZ. AGR. F. LLI CARETTI S.S.</t>
  </si>
  <si>
    <t>CASEIFICIO SANT'ANGELO SNC</t>
  </si>
  <si>
    <t>AGRIMAD - SOC. AGR. A R.L.</t>
  </si>
  <si>
    <t>PCCFLV69P30L219F</t>
  </si>
  <si>
    <t>PICCOLO FLAVIO</t>
  </si>
  <si>
    <t>LA CASTAGNARESE DI ROMANI M. E A. SOC.AG</t>
  </si>
  <si>
    <t>CONSORZIO JONICO ORTOFRUTTICOLTORI SOC.COOP. AGRICOLA</t>
  </si>
  <si>
    <t>SOC AGR BOSCO CASCINA SAN GRATO SS</t>
  </si>
  <si>
    <t>BSSMTR54T55B304J</t>
  </si>
  <si>
    <t>BISSOLI MARIA TERESA</t>
  </si>
  <si>
    <t>CSCNRC62S23L781V</t>
  </si>
  <si>
    <t>CASCELLA SPINOSA ENRICO</t>
  </si>
  <si>
    <t>DIACCIALONE SOCIETA' AGRICOLA SS</t>
  </si>
  <si>
    <t>RISERVA DELL'OLMO SAS</t>
  </si>
  <si>
    <t>AGRICOLA QUERCIOLO SNC DI PALLINI GUIDO e C.</t>
  </si>
  <si>
    <t>RAZZA DEL CASALONE DI PALLINI</t>
  </si>
  <si>
    <t>SOC. COOP S. MARGHERITA TERRA E SOLE</t>
  </si>
  <si>
    <t>CLTGRG62S26L483B</t>
  </si>
  <si>
    <t>COLUTTA GIORGIO</t>
  </si>
  <si>
    <t>AGR. TRE VALLI SOCIETA' COOPERATIVA</t>
  </si>
  <si>
    <t>MRVPGR70M09C627C</t>
  </si>
  <si>
    <t>AZ.AGR.MOLINETTO DI MIRAVALLE PIERGIORGIO PIERGIORGIO</t>
  </si>
  <si>
    <t>RONCO DEI TASSI DI COSER FABIO e C.</t>
  </si>
  <si>
    <t>GORIZIA</t>
  </si>
  <si>
    <t>SOC. AGRICOLA AQUILANI S.S.</t>
  </si>
  <si>
    <t>AGRILENA SRL</t>
  </si>
  <si>
    <t>NTRVLR85E71E532Y</t>
  </si>
  <si>
    <t>INTERLIGGI VALERIA</t>
  </si>
  <si>
    <t>TCCMRA75A68F258T</t>
  </si>
  <si>
    <t>TUCCITTO MARIA</t>
  </si>
  <si>
    <t>SURIANO ROCCO &amp; CASALNUOVO PASQUALE SOCIETA' SEMPLICE AGRICOLA</t>
  </si>
  <si>
    <t>MNRMHL71P14F284H</t>
  </si>
  <si>
    <t>MINERVINI MICHELE</t>
  </si>
  <si>
    <t>S . ISIDORO SRL SOC. AGR.</t>
  </si>
  <si>
    <t>PLMGNN68M20H501F</t>
  </si>
  <si>
    <t>PALOMBI GIOVANNI</t>
  </si>
  <si>
    <t>PLMNTN73T12H501C</t>
  </si>
  <si>
    <t>PALOMBI ANTONIO</t>
  </si>
  <si>
    <t>FUNGHI VALBRENTA SOC. COOP. AGR.</t>
  </si>
  <si>
    <t>S.AGNESE S.R.L. C/O BAMBARA CI</t>
  </si>
  <si>
    <t>LIVORNO</t>
  </si>
  <si>
    <t>SOCIETA'AGRICOLA VOLTA S.S.</t>
  </si>
  <si>
    <t>MORANDINA DI CAVALLARI ENZO E C. S.S.</t>
  </si>
  <si>
    <t>BRTVNI39H08A393Z</t>
  </si>
  <si>
    <t>BORTOLOTTI IVANO</t>
  </si>
  <si>
    <t>AZ.AGR.EREDI CARIONI FRANCESCO S.S. SOCIETA' AGRICOLA</t>
  </si>
  <si>
    <t>CREMONA</t>
  </si>
  <si>
    <t>SISTEMA FRUTTA SOC COOP. VA AGRICOLA</t>
  </si>
  <si>
    <t>SOC.AGR.RAVALLI SAS DI RAVALLI CARLO E C.</t>
  </si>
  <si>
    <t>BRGPLA65H44E522V</t>
  </si>
  <si>
    <t>BROGNARA PAOLA</t>
  </si>
  <si>
    <t>FONDO CANOVA SAS DI MELLA GUIDO E C.</t>
  </si>
  <si>
    <t>PLTLNE62A47F257E</t>
  </si>
  <si>
    <t>POLETTI ELENA</t>
  </si>
  <si>
    <t>FONDO MELLA S.S. DI MELLA GUIDO E C.</t>
  </si>
  <si>
    <t>MLLGDU62P30G776F</t>
  </si>
  <si>
    <t>MELLA GUIDO</t>
  </si>
  <si>
    <t>GLLSRG82L26G674L</t>
  </si>
  <si>
    <t>GILLI SERGIO</t>
  </si>
  <si>
    <t>MNLSRG65S12C665L</t>
  </si>
  <si>
    <t>EMANUEL SERGIO</t>
  </si>
  <si>
    <t>SOCIETA'AGRICOLA LEONA S.S.</t>
  </si>
  <si>
    <t>QLNRND60S18M082U</t>
  </si>
  <si>
    <t>AQUILANI ARMANDO</t>
  </si>
  <si>
    <t>SOCIETA' AGRICOLA CAVAZZA S.S.</t>
  </si>
  <si>
    <t>BGZRRT47S59D705E</t>
  </si>
  <si>
    <t>BIGUZZI ROBERTA</t>
  </si>
  <si>
    <t>AZIENDA AGRICOLA CAMMELLI DI LUCIANO E C. SOC. SEMPLICE</t>
  </si>
  <si>
    <t>MCCNDR67H01H501R</t>
  </si>
  <si>
    <t>MICCI BATTAGLINI ANDREA</t>
  </si>
  <si>
    <t>SNTMRA63M03M082Y</t>
  </si>
  <si>
    <t>SANTO MARIO</t>
  </si>
  <si>
    <t>CRCSTM60D30A577E</t>
  </si>
  <si>
    <t>CROCOLI SETTIMIO</t>
  </si>
  <si>
    <t>MRPGLN45E68Z602Y</t>
  </si>
  <si>
    <t>MORPURGO GIULIANA</t>
  </si>
  <si>
    <t>CCNDNL46L27D612T</t>
  </si>
  <si>
    <t>CECIONI DANIELE</t>
  </si>
  <si>
    <t>CONSORZIO DEI PARTECIPANTI</t>
  </si>
  <si>
    <t>ORTOLEVANTE SRL</t>
  </si>
  <si>
    <t>ALBANO BRUNO SRL</t>
  </si>
  <si>
    <t>DANIELA e FRANCESCA SOCIETA' AGRICOLA A R.L.</t>
  </si>
  <si>
    <t>PEDONE MULTISERVIZI SRLS</t>
  </si>
  <si>
    <t>MRCSFN83D15D205S</t>
  </si>
  <si>
    <t>MARCHISIO STEFANO</t>
  </si>
  <si>
    <t>BRRPTR64T27I470S</t>
  </si>
  <si>
    <t>BRERO PIETRO</t>
  </si>
  <si>
    <t>TMBVCN53L30C351Z</t>
  </si>
  <si>
    <t>TAMBURINO VINCENZO</t>
  </si>
  <si>
    <t>TMBLSE84P56C351J</t>
  </si>
  <si>
    <t>TAMBURINO ELISA</t>
  </si>
  <si>
    <t>SOC. AGR. MAERO F.LLI SS</t>
  </si>
  <si>
    <t>CAMPANA S.S. DI CAMPANA DANILO e C.</t>
  </si>
  <si>
    <t>AZ. AGR. MACELLERIA REVELLI DI REVELLI D</t>
  </si>
  <si>
    <t>PLLNZE69C02E251C</t>
  </si>
  <si>
    <t>PALLADINO ENZO</t>
  </si>
  <si>
    <t>AGRILEADER SOC. AGRICOLA S.R.L.</t>
  </si>
  <si>
    <t>TRGFRZ83A29G674L</t>
  </si>
  <si>
    <t>TURAGLIO FABRIZIO</t>
  </si>
  <si>
    <t>GRDLCN57A04D205P</t>
  </si>
  <si>
    <t>GIORDANO LUCIANO</t>
  </si>
  <si>
    <t>GRDFRC86S26D205Z</t>
  </si>
  <si>
    <t>GIORDANO FEDERICO</t>
  </si>
  <si>
    <t>GDNMRC84S24I470B</t>
  </si>
  <si>
    <t>GODANO MARCO</t>
  </si>
  <si>
    <t>GDNNTN59B26F811M</t>
  </si>
  <si>
    <t>GODANO ANTONIO</t>
  </si>
  <si>
    <t>GSTGPP48A23I822C</t>
  </si>
  <si>
    <t>GASTALDI GIUSEPPE</t>
  </si>
  <si>
    <t>AZ. AGR. LA PILONESE DI BONARDO M. TERNA</t>
  </si>
  <si>
    <t>SOCIETA' AGRICOLA CASCINA VIOLA S.S.(GODANO MARCO)</t>
  </si>
  <si>
    <t>AZIENDA AGRICOLA GENNERO CLAUDIO E VITTO</t>
  </si>
  <si>
    <t>BSSDRA63R11H727H</t>
  </si>
  <si>
    <t>BUSSI DARIO</t>
  </si>
  <si>
    <t>MGNDRA72L15C404I</t>
  </si>
  <si>
    <t>MAGNANO DARIO</t>
  </si>
  <si>
    <t>TRCGLG74C29B791Y</t>
  </si>
  <si>
    <t>TARICCO GIANLUIGI</t>
  </si>
  <si>
    <t>TARICCO FRATELLI S.S.</t>
  </si>
  <si>
    <t>TRAPPOLINI SNC</t>
  </si>
  <si>
    <t>ALBA CATTI FLORICOLTURA S.S.</t>
  </si>
  <si>
    <t>SOC. AGR. BERGOGLIO DI ROCCIA MICHELANGELO E FIGLI SNC</t>
  </si>
  <si>
    <t>SOCIETA' AGRICOLA GRUPPO CIEMME SOCIETA' SEMPLICE</t>
  </si>
  <si>
    <t>CCCMHL43A13E716G</t>
  </si>
  <si>
    <t>COCCO MICHELE</t>
  </si>
  <si>
    <t>PAESAGGI PICCOLA SOC.COOP. ARL</t>
  </si>
  <si>
    <t>GGLRRT85R21D643C</t>
  </si>
  <si>
    <t>GUGLIOTTI ROBERTO</t>
  </si>
  <si>
    <t>MGLNLN24M05L949Z</t>
  </si>
  <si>
    <t>MAGALINI ANGIOLINO</t>
  </si>
  <si>
    <t>AGRISOLAR SRL SOCIETA' AGRICOLA</t>
  </si>
  <si>
    <t>AZ AGR LA TERESA S S</t>
  </si>
  <si>
    <t>TRGGLC72D04D643S</t>
  </si>
  <si>
    <t>TRIGIANI GIANLUCA</t>
  </si>
  <si>
    <t>LA NOCE DI CRETA S.A.S. DI DIDDORO MAURO</t>
  </si>
  <si>
    <t>AZIENDA AGRICOLA F.LLI GHION DI GHION DAVID E CORRADO S.S.</t>
  </si>
  <si>
    <t>BNNPLA68H25E472C</t>
  </si>
  <si>
    <t>BONINI PAOLO</t>
  </si>
  <si>
    <t>BNNRRT74H20E472N</t>
  </si>
  <si>
    <t>BONINI ROBERTO</t>
  </si>
  <si>
    <t>SOCIETA' AGRICOLA FORESTALE LA TORRE S.R.L.</t>
  </si>
  <si>
    <t>CBNLRA85B64I712L</t>
  </si>
  <si>
    <t>IACOBONE LAURA</t>
  </si>
  <si>
    <t>PCNSRG61L14C740H</t>
  </si>
  <si>
    <t>PACINI SERGIO</t>
  </si>
  <si>
    <t>SCRLRD91C25E716T</t>
  </si>
  <si>
    <t>SCRIMA LEONARDO</t>
  </si>
  <si>
    <t>RTRMLN75C63E783K</t>
  </si>
  <si>
    <t>RITROVATO MARIA ELENA</t>
  </si>
  <si>
    <t>SOCIETA' COOPERATIVA IL VERDE</t>
  </si>
  <si>
    <t>RVRLNZ81P09D742K</t>
  </si>
  <si>
    <t>RIVOIRA LORENZO</t>
  </si>
  <si>
    <t>SOCIETA' COOPERATIVA AGRICOLA VALVERBE a r. l.</t>
  </si>
  <si>
    <t>SOLFRUTTA SOC.COOP. A R.L.</t>
  </si>
  <si>
    <t>GNTRLN59A09A393N</t>
  </si>
  <si>
    <t>GENTILI ERCOLINO</t>
  </si>
  <si>
    <t>SNTMSM65S27M082W</t>
  </si>
  <si>
    <t>SANTO MASSIMO</t>
  </si>
  <si>
    <t>COOPERATIVA AGRICOLA OSAS ORTOFRUTTICOLA</t>
  </si>
  <si>
    <t>SOCIETA' AGRICOLA ORTOITALIA SUDS.S.</t>
  </si>
  <si>
    <t>FSNLCU85E27F335L</t>
  </si>
  <si>
    <t>FASANO LUCA</t>
  </si>
  <si>
    <t>SOC. AGR. MONASTERO SS</t>
  </si>
  <si>
    <t>SOCIETA' AGRICOLA BELVEDERE SS</t>
  </si>
  <si>
    <t>az.agr. CIOCA - SOC.SEMPL.</t>
  </si>
  <si>
    <t>societa' agricola fenile s.s.</t>
  </si>
  <si>
    <t>GVNCRL30P19F789E</t>
  </si>
  <si>
    <t>GIAVONI CARLO</t>
  </si>
  <si>
    <t>FRNLEI65M23L942K</t>
  </si>
  <si>
    <t>FRANCO Elio</t>
  </si>
  <si>
    <t>CSSCFF50L31L219J</t>
  </si>
  <si>
    <t>CASSARDO CHIAFFREDO ANTONIO</t>
  </si>
  <si>
    <t>FRNGLN44B05L804I</t>
  </si>
  <si>
    <t>FRANCO GIULIANO</t>
  </si>
  <si>
    <t>AZ.AGR.MAGNANO S.S.</t>
  </si>
  <si>
    <t>SOCIETÀ AGRICOLA NUOVA FORNACA - S.S.</t>
  </si>
  <si>
    <t>SOCIETA' AGRICOLA F.LLI QUARANTA S.S.</t>
  </si>
  <si>
    <t>AZ.AGR. SAN BARTOLO S.S.</t>
  </si>
  <si>
    <t>VILLAGRICOLA S.S.</t>
  </si>
  <si>
    <t>RIVOIRA GIOVANNI e FIGLI S.S.</t>
  </si>
  <si>
    <t>SOC.AGR.S.CROCE DI E.ZANARDI E C. S.S.</t>
  </si>
  <si>
    <t>AZ AGR QUADRIFOGLIO S S DI BER</t>
  </si>
  <si>
    <t>LMBNMR49R55G311S</t>
  </si>
  <si>
    <t>LOMBARDI ANNA MARIA</t>
  </si>
  <si>
    <t>BENEVENTO</t>
  </si>
  <si>
    <t>TRVDGI70T15B563J</t>
  </si>
  <si>
    <t>TREVISAN DIEGO</t>
  </si>
  <si>
    <t>ZCCRCC75L01G786W</t>
  </si>
  <si>
    <t>ZUCCARELLA ROCCO</t>
  </si>
  <si>
    <t>ENZA ZADEN ITALIA RESEARCH SRL</t>
  </si>
  <si>
    <t>SOCIETA' AGRICOLA SAN LORENZO S.S.</t>
  </si>
  <si>
    <t>SOC.AGR.F.LLI BASTA DI BASTA A.P.E D. SS</t>
  </si>
  <si>
    <t>SOC COOP CENTRALE ORTOFR UTTIC</t>
  </si>
  <si>
    <t>CERADINI BERNARDINO E CARLO</t>
  </si>
  <si>
    <t>ECO FARM S. R. L.</t>
  </si>
  <si>
    <t>CALTANISSETTA</t>
  </si>
  <si>
    <t>FFFGNN45P18L483M</t>
  </si>
  <si>
    <t>FOFFANI GIOVANNI</t>
  </si>
  <si>
    <t>AZIENDA AGRICOLA SANT'ANNA S.S.</t>
  </si>
  <si>
    <t>MSNGNN64C14F205W</t>
  </si>
  <si>
    <t>MUSINI GIOVANNI</t>
  </si>
  <si>
    <t>GRGFRC90C06C469L</t>
  </si>
  <si>
    <t>GREGO FEDERICO</t>
  </si>
  <si>
    <t>AGROVIVA SOC COOP A R L</t>
  </si>
  <si>
    <t>BTTMNN40L49A577X</t>
  </si>
  <si>
    <t>BATTAGLINI MARIA ANNA</t>
  </si>
  <si>
    <t>RMNVTR77A43H643F</t>
  </si>
  <si>
    <t>romanazzi vittoria</t>
  </si>
  <si>
    <t>MCLRTT62P57C002U</t>
  </si>
  <si>
    <t>MICELI ROSETTA</t>
  </si>
  <si>
    <t>OLEIFICIO COOPERATIVO SAN MARCO SOCIETA' AGRICOLA</t>
  </si>
  <si>
    <t>LECCE</t>
  </si>
  <si>
    <t>RMNVNT75R26H643Y</t>
  </si>
  <si>
    <t>romanazzi vitantonio</t>
  </si>
  <si>
    <t>SOCIETA' COOPERATIVA AGRICOLA INSIEME</t>
  </si>
  <si>
    <t>FGNLRA73H10E349D</t>
  </si>
  <si>
    <t>FAGNANI LAURO</t>
  </si>
  <si>
    <t>ZMBLSN86C28A794B</t>
  </si>
  <si>
    <t>ZAMBELLI ALESSANDRO</t>
  </si>
  <si>
    <t>ORTOLANDAO.P.SOCIETA' COOPERATIVA AGRICOLA</t>
  </si>
  <si>
    <t>MNAGPP83B04H703O</t>
  </si>
  <si>
    <t>MANIA GIUSEPPE</t>
  </si>
  <si>
    <t>az.agr.ROSE BARNI di Barni Vittorio e C. SS</t>
  </si>
  <si>
    <t>A.F.E. SOC.COOP. A R.L.</t>
  </si>
  <si>
    <t>TLLMNL84P27B563O</t>
  </si>
  <si>
    <t>TOLLIO MANUEL</t>
  </si>
  <si>
    <t>P A E R SOC COOP A R I</t>
  </si>
  <si>
    <t>MARTIGNONI ANGELA VIVAI SOCIETA' AGRICOLA S.S.</t>
  </si>
  <si>
    <t>MCPGDN63B06H501Y</t>
  </si>
  <si>
    <t>EMO CAPODILISTA GIORDANO</t>
  </si>
  <si>
    <t>BRSLGU61S09G224Q</t>
  </si>
  <si>
    <t>BRESSAN LUIGI</t>
  </si>
  <si>
    <t>LE QUATTRO ROSE SNC DI ZANETTI</t>
  </si>
  <si>
    <t>FERRO LUCIA E ANTONIA AZ CAMPAGNA OTTO</t>
  </si>
  <si>
    <t>MNTCCT73S48G371Q</t>
  </si>
  <si>
    <t>MINUTOLO CONCETTA</t>
  </si>
  <si>
    <t>VNTSVT41L10G371Q</t>
  </si>
  <si>
    <t>VENTURA SALVATORE</t>
  </si>
  <si>
    <t>CAVALLARO SAVERIO LINO E SERGI</t>
  </si>
  <si>
    <t>CRMGZN50H02F148P</t>
  </si>
  <si>
    <t>CREMA GRAZIANO</t>
  </si>
  <si>
    <t>CRDGZN51R09A434F</t>
  </si>
  <si>
    <t>CARDIN GRAZIANO</t>
  </si>
  <si>
    <t>SOC. AGR.BOTANIKA DEI DOTT.AGR.LALICCIA E VASELLI D.</t>
  </si>
  <si>
    <t>CLOCLD60L07I472X</t>
  </si>
  <si>
    <t>COLI CLAUDIO</t>
  </si>
  <si>
    <t>RIMINI</t>
  </si>
  <si>
    <t>CLOMLC63L67H294Q</t>
  </si>
  <si>
    <t>COLI MANUELA CLAUDIA</t>
  </si>
  <si>
    <t>O.P. IL MELOGRANO SOCIETA' AGRICOLA CONSORTILE A R</t>
  </si>
  <si>
    <t>CHIETI</t>
  </si>
  <si>
    <t>SOC. AGR. BRAGAGNANI SOC SEMPLICE</t>
  </si>
  <si>
    <t>AZ. AGR. BORGO SOC. SEMPLICE</t>
  </si>
  <si>
    <t>SOCIETA' AGRICOLA COOPERATIVA AGRICOLTORI IONICI C.A.I. A.R.L.</t>
  </si>
  <si>
    <t>MESSINA</t>
  </si>
  <si>
    <t>PROGETTO VERDE CPV.SOC.COOP.</t>
  </si>
  <si>
    <t>LA MONTAGNOLA SNC</t>
  </si>
  <si>
    <t>APO SCALIGERA S.C.R.L.</t>
  </si>
  <si>
    <t>TNTMNL54A55E473R</t>
  </si>
  <si>
    <t>TONIATTI GIACOMETTI EMANUELA</t>
  </si>
  <si>
    <t>SS LA CENTURIA</t>
  </si>
  <si>
    <t>SOC. AGR. MENGA DEI F.LLI BRUSCHI</t>
  </si>
  <si>
    <t>TERRAMORE SOCIETA' AGRICOLA CONSORTILE S</t>
  </si>
  <si>
    <t>ARCO ARETUSEA COOPERATIVA A R</t>
  </si>
  <si>
    <t>LMLSVT44L25F206U</t>
  </si>
  <si>
    <t>LA MALFA SALVATORE</t>
  </si>
  <si>
    <t>BNDMRA68P50I754H</t>
  </si>
  <si>
    <t>BONDI' MARIA</t>
  </si>
  <si>
    <t>COOPERATIVA SOCIALE IL BETTOLINO S.C.</t>
  </si>
  <si>
    <t>REGGIO NELL'EMILIA</t>
  </si>
  <si>
    <t>GRRVCN34T02H163Z</t>
  </si>
  <si>
    <t>GURRIERI VINCENZO</t>
  </si>
  <si>
    <t>SOC. AGR.BRUSCHI GABRIELE MAURO STEFANO</t>
  </si>
  <si>
    <t>CATTANI ANDREA E DAVID S.S.</t>
  </si>
  <si>
    <t>SOC. AGRIC. DI STASI S.S. DI M. E G.</t>
  </si>
  <si>
    <t>POTENZA</t>
  </si>
  <si>
    <t>SOCIETA' AGRICOLA MELISE S.R.L.</t>
  </si>
  <si>
    <t>ISERNIA</t>
  </si>
  <si>
    <t>LGHVLR69C10B188Y</t>
  </si>
  <si>
    <t>LAGHI VALERIO</t>
  </si>
  <si>
    <t>AZ. AGR. FRESCANATURA DI IAFRATE E ZARBA</t>
  </si>
  <si>
    <t>AZIENDA AGR. S. MICHELE DI SCAFURO R.</t>
  </si>
  <si>
    <t>MOBI SOC. AGR. SRL</t>
  </si>
  <si>
    <t>SOCIETA' AGRICOLA NATURA BIO SOC. AGRICOLA A.R.L</t>
  </si>
  <si>
    <t>PADULA FARM SOCIETÀ AGRICOLA S.R.L.</t>
  </si>
  <si>
    <t>BRLRRT78T12I628Y</t>
  </si>
  <si>
    <t>BIROLINI ROBERTO</t>
  </si>
  <si>
    <t>BTAGNN69M69H703D</t>
  </si>
  <si>
    <t>ABATE GIOVANNA</t>
  </si>
  <si>
    <t>FRRRLB59S66H703Q</t>
  </si>
  <si>
    <t>FERRAIOLO ROSALBA</t>
  </si>
  <si>
    <t>PNLFNC52A11D969L</t>
  </si>
  <si>
    <t>PANELLA FRANCESCO</t>
  </si>
  <si>
    <t>AGRICOLA CORTENUOVA S.S.</t>
  </si>
  <si>
    <t>SRGRMI87T68A717F</t>
  </si>
  <si>
    <t>SORGENTE IRMA</t>
  </si>
  <si>
    <t>FRNGPP45D29L804B</t>
  </si>
  <si>
    <t>DNTGLN60C09D458E</t>
  </si>
  <si>
    <t>DONATI GIULIANO</t>
  </si>
  <si>
    <t>BRDFNC60S20M147K</t>
  </si>
  <si>
    <t>BORDONI FRANCO</t>
  </si>
  <si>
    <t>SIENA</t>
  </si>
  <si>
    <t>NSLPRM56S23L781X</t>
  </si>
  <si>
    <t>ANSELMI PRIMO</t>
  </si>
  <si>
    <t>DCNMRZ86A07A717W</t>
  </si>
  <si>
    <t>D'ACUNTO MAURIZIO</t>
  </si>
  <si>
    <t>SOC. AGR. CASCINA GORGIA S.S.</t>
  </si>
  <si>
    <t>BCCLCN67T56G492R</t>
  </si>
  <si>
    <t>BIOCCA LUCIANA</t>
  </si>
  <si>
    <t>L'AQUILA</t>
  </si>
  <si>
    <t>BCCGCM70E09C426B</t>
  </si>
  <si>
    <t>BIOCCA GIACOMO</t>
  </si>
  <si>
    <t>MRRLNS55C25G834L</t>
  </si>
  <si>
    <t>MARRAZZO ALFONSO</t>
  </si>
  <si>
    <t>SRVCSM68C14G834K</t>
  </si>
  <si>
    <t>SORVILLO COSIMO</t>
  </si>
  <si>
    <t>NVNFNC69C04C627G</t>
  </si>
  <si>
    <t>NAVONE FRANCESCO</t>
  </si>
  <si>
    <t>SOCIETA' AGRICOLA MELAVI' S.C</t>
  </si>
  <si>
    <t>SONDRIO</t>
  </si>
  <si>
    <t>LTMFRN80R49H703U</t>
  </si>
  <si>
    <t>ALTAMURA FLORIANA</t>
  </si>
  <si>
    <t>C. A. S. A." MESOLA" SOCIETA' COOPERATIVA AGRICOLA</t>
  </si>
  <si>
    <t>AZ. AGR. L'ORTO DEI CAMOZZI S.S.</t>
  </si>
  <si>
    <t>AZ.AGR.DEI F LLI CAMOZZI A. E</t>
  </si>
  <si>
    <t>SOCIETÀ AGRICOLA VENTURINA SOCIETÀ SEMPLICE</t>
  </si>
  <si>
    <t>PSCMTN60D02G039T</t>
  </si>
  <si>
    <t>PISCITIELLO MARTUNGELO</t>
  </si>
  <si>
    <t>PSCNTN86P30A717D</t>
  </si>
  <si>
    <t>PISCITIELLO ANTONIO</t>
  </si>
  <si>
    <t>RSSRNI71T31E098V</t>
  </si>
  <si>
    <t>RUSSOLO RINO</t>
  </si>
  <si>
    <t>RLEDNL71M07A571F</t>
  </si>
  <si>
    <t>REALE DANILO</t>
  </si>
  <si>
    <t>SNTVTR79C01H703X</t>
  </si>
  <si>
    <t>SANTORO VITTORIO</t>
  </si>
  <si>
    <t>LO BIANCO GIUSEPPE S.A.S.</t>
  </si>
  <si>
    <t>CAMPISI ITALIA S.S. SOCIETA AGRICOLA</t>
  </si>
  <si>
    <t>LBNCHR81P43H501L</t>
  </si>
  <si>
    <t>LO BIANCO CHIARA</t>
  </si>
  <si>
    <t>COOP AGRICOLA TERRE DI FEDERICO</t>
  </si>
  <si>
    <t>SOC.AGR.CASTELLANINA DUE SRL</t>
  </si>
  <si>
    <t>ORTOMEB S.R.L.</t>
  </si>
  <si>
    <t>CTRSVN74H60H703T</t>
  </si>
  <si>
    <t>CITRO SILVANA</t>
  </si>
  <si>
    <t>DE LUCA INNOCCENZIO e C. S.R.L.</t>
  </si>
  <si>
    <t>MAIA S.S. AZ.AGR.</t>
  </si>
  <si>
    <t>PEVERADA LUCIANO DI LUCA MATTE</t>
  </si>
  <si>
    <t>RGGGMM52R49E375O</t>
  </si>
  <si>
    <t>RUGGIERI GEMMA</t>
  </si>
  <si>
    <t>DRCPQL50M31I892G</t>
  </si>
  <si>
    <t>D'ARCANGELO PASQUALE</t>
  </si>
  <si>
    <t>SCRFDL34R05E532Y</t>
  </si>
  <si>
    <t>SCROFANI FILADELFO</t>
  </si>
  <si>
    <t>SCRSFN64A60E532O</t>
  </si>
  <si>
    <t>SCROFANI STEFANIA</t>
  </si>
  <si>
    <t>SCROFANI FILADELFO e SPADARO CONCETTA S.S.</t>
  </si>
  <si>
    <t>PRIMA LUCE SOCIETA' AGRICOLA A.R.L.</t>
  </si>
  <si>
    <t>MDDNGL78D03D390W</t>
  </si>
  <si>
    <t>MADDALO ANGELO</t>
  </si>
  <si>
    <t>SOCIETA COOPERATIVA AURORA ARL</t>
  </si>
  <si>
    <t>SNTNRC77D01H703U</t>
  </si>
  <si>
    <t>SANTORO ENRICO</t>
  </si>
  <si>
    <t>VRDRRT46S08E723Y</t>
  </si>
  <si>
    <t>VERDECCHIA ROBERTO</t>
  </si>
  <si>
    <t>SNGNML71E20Z222T</t>
  </si>
  <si>
    <t>SINGH NIRMAL</t>
  </si>
  <si>
    <t>ROVERI SOCIETA' AGRICOLA</t>
  </si>
  <si>
    <t>DSNGST55P03G834R</t>
  </si>
  <si>
    <t>DE SANTIS AUGUSTO</t>
  </si>
  <si>
    <t>cOPA COOP ORTOFR PRODUTT ASSOciati</t>
  </si>
  <si>
    <t>SAPORI DI MAREMMA SOC. COOP.VA AGRICOLA</t>
  </si>
  <si>
    <t>SNTGDU81S18H703Z</t>
  </si>
  <si>
    <t>SANTORO GUIDO</t>
  </si>
  <si>
    <t>AZ AGR PERICO S S</t>
  </si>
  <si>
    <t>GLNSNT67S01F480E</t>
  </si>
  <si>
    <t>GIULIANO SANTE</t>
  </si>
  <si>
    <t>SOCIETA' AGRICOLA BUONCONSIGLIO S.S.</t>
  </si>
  <si>
    <t>SOCIETA' AGRICOLA AGRIBIO S.R.L.</t>
  </si>
  <si>
    <t>SLCPTR66B16A717Q</t>
  </si>
  <si>
    <t>SELCE PIETRO</t>
  </si>
  <si>
    <t>DLMRTN66D02G224F</t>
  </si>
  <si>
    <t>DAL MARTELLO ARTENIO</t>
  </si>
  <si>
    <t>MNTTRN72B57D390Q</t>
  </si>
  <si>
    <t>MONTELLA ETERNA</t>
  </si>
  <si>
    <t>DCHLDA64A17D390Y</t>
  </si>
  <si>
    <t>DE CHIARA ALDO</t>
  </si>
  <si>
    <t>MSCNCL66C18I892B</t>
  </si>
  <si>
    <t>MESCHINO NICOLA</t>
  </si>
  <si>
    <t>CCNRTR63D19A717B</t>
  </si>
  <si>
    <t>CUCINO ARTURO</t>
  </si>
  <si>
    <t>CSTMHL52A06E754N</t>
  </si>
  <si>
    <t>COSTANZO MICHELE</t>
  </si>
  <si>
    <t>CASERTA</t>
  </si>
  <si>
    <t>PRIMAVERA SOCIETA' COOPERATIVA AGRICOLA</t>
  </si>
  <si>
    <t>PRZFPP57C09G333F</t>
  </si>
  <si>
    <t>PIROZZI FILIPPO</t>
  </si>
  <si>
    <t>QUERCIA MANCINA SOC. AGRIC. DI PASTORE</t>
  </si>
  <si>
    <t>MNAFNC67B25F839O</t>
  </si>
  <si>
    <t>MAIONE FRANCESCO</t>
  </si>
  <si>
    <t>GVZRNT47M18A794W</t>
  </si>
  <si>
    <t>GIAVAZZI RENATO</t>
  </si>
  <si>
    <t>PZNPQL67S10E754V</t>
  </si>
  <si>
    <t>PEZONE PASQUALE</t>
  </si>
  <si>
    <t>PZNNCL60B01E754X</t>
  </si>
  <si>
    <t>PEZONE NICOLA</t>
  </si>
  <si>
    <t>DDMRFL66L09F839H</t>
  </si>
  <si>
    <t>DI DOMENICO RAFFAELE</t>
  </si>
  <si>
    <t>AZ.AGR. CHIODINI S.S.</t>
  </si>
  <si>
    <t>NTLVCN66L19B872F</t>
  </si>
  <si>
    <t>NATALE VINCENZO</t>
  </si>
  <si>
    <t>PZNGLI63B22F839J</t>
  </si>
  <si>
    <t>PEZONE GIULIO</t>
  </si>
  <si>
    <t>PLLGPP64P01G333J</t>
  </si>
  <si>
    <t>PELLEGRINO GIUSEPPE</t>
  </si>
  <si>
    <t>AZ. AGR. BIO-AGRO S.S.</t>
  </si>
  <si>
    <t>ORTOTRE DI EUSTACCHIO ANDREA E</t>
  </si>
  <si>
    <t>SOCIETÀ AGRICOLA AGRIVIVA SRL</t>
  </si>
  <si>
    <t>AZ.AGR. SIMONCELLI CUGINI S.S.</t>
  </si>
  <si>
    <t>BIELLA</t>
  </si>
  <si>
    <t>AZ.AGRICOLA CUSARO</t>
  </si>
  <si>
    <t>OLIVERO FRATELLI PIETRO GIOVANNI E GUIDO</t>
  </si>
  <si>
    <t>SOC. AGR. COSTAMAGNA F.LLI SS</t>
  </si>
  <si>
    <t>ROSSO FRAGOLA SS</t>
  </si>
  <si>
    <t>FRANCESCON ANTONIO CARLO E ROB</t>
  </si>
  <si>
    <t>AZIENDA ORTOFRUTTICOLA FRANCES</t>
  </si>
  <si>
    <t>NEW LAND SOCIETÀ AGRICOLA SS</t>
  </si>
  <si>
    <t>CSCBRN50M25A949M</t>
  </si>
  <si>
    <t>CASCIANI BRUNO</t>
  </si>
  <si>
    <t>ALTAMURA GROUP SOC.AGRIC.SEMPLICE DI ALTAMURA</t>
  </si>
  <si>
    <t>LTMGPP74S18E027M</t>
  </si>
  <si>
    <t>ALTAMURA GIUSEPPE</t>
  </si>
  <si>
    <t>STLMHL62L07E885B</t>
  </si>
  <si>
    <t>STELLUTI MICHELE</t>
  </si>
  <si>
    <t>AZ. AGR. CA' NUOVA SOC. SEMPL.</t>
  </si>
  <si>
    <t>LTMFBA88H22F839P</t>
  </si>
  <si>
    <t>ALTAMURA FABIO</t>
  </si>
  <si>
    <t>SRGMRN59A05G834U</t>
  </si>
  <si>
    <t>SORGENTE MARINO</t>
  </si>
  <si>
    <t>PNZLSN84B09A717Y</t>
  </si>
  <si>
    <t>PUNZI ALESSANDRO</t>
  </si>
  <si>
    <t>FRUTTOMANIA SOC. COOP. ARL</t>
  </si>
  <si>
    <t>AZIENDA AGRICOLA XXV APRILE SOCIETA' AGRICOLA SEMP</t>
  </si>
  <si>
    <t>BRTGRG75P04L388A</t>
  </si>
  <si>
    <t>OBERTI GIORGIO</t>
  </si>
  <si>
    <t>EREDI SALERA ANGELO S.S.</t>
  </si>
  <si>
    <t>LAZZARO VIVAI S.S.</t>
  </si>
  <si>
    <t>AZ AGR MUGNANO DI ALBERTO MARI</t>
  </si>
  <si>
    <t>GALDIERO SOCIETA' AGRICOLA SEMPLICE</t>
  </si>
  <si>
    <t>ORTOPIU' SOCIETA' AGRICOLA SRLS</t>
  </si>
  <si>
    <t>AZ AGR CONSOLI INNOCENTE e FIGLI</t>
  </si>
  <si>
    <t>WSRMTN57E12H858Q</t>
  </si>
  <si>
    <t>WIESER MARTIN</t>
  </si>
  <si>
    <t>SOCIETA'AGRICOLA MAIDEN S.R.L.</t>
  </si>
  <si>
    <t>D'ALTERIO LUIGI SRL. SOC. AGRICOLA</t>
  </si>
  <si>
    <t>DCRNNT73B64F839W</t>
  </si>
  <si>
    <t>DE CRISTOFARO ANTONIETTA</t>
  </si>
  <si>
    <t>PCNFNC48C30G333X</t>
  </si>
  <si>
    <t>PICONE FRANCESCO</t>
  </si>
  <si>
    <t>PRZNLN45R27G333H</t>
  </si>
  <si>
    <t>PIROZZI ANGELANTONIO</t>
  </si>
  <si>
    <t>AZ . AGR. PARTITORE DI GATTI</t>
  </si>
  <si>
    <t>PIACENZA</t>
  </si>
  <si>
    <t>BRCGPP77S24G535Y</t>
  </si>
  <si>
    <t>BAROCELLI SCHIANCHI GIUSEPPE</t>
  </si>
  <si>
    <t>MRDNCL68R16A372H</t>
  </si>
  <si>
    <t>MAROADI NICOLA</t>
  </si>
  <si>
    <t>MONTESISSA GIANPIERO E MASSIMO</t>
  </si>
  <si>
    <t>MRLSFN62A09G535B</t>
  </si>
  <si>
    <t>MORLACCHINI STEFANO</t>
  </si>
  <si>
    <t>AZ AGR MOSCHINI F.LLI S.S.</t>
  </si>
  <si>
    <t>RBCSFN72T04G535F</t>
  </si>
  <si>
    <t>REBECCHI STEFANO</t>
  </si>
  <si>
    <t>RSSDNL65H23D611H</t>
  </si>
  <si>
    <t>ROSSI DANILO</t>
  </si>
  <si>
    <t>ROSSI GIORGIO E ROSSI MAURIZIO</t>
  </si>
  <si>
    <t>PZNRRT66A01L379E</t>
  </si>
  <si>
    <t>PEZONE ROBERTO</t>
  </si>
  <si>
    <t>AZ.AGR.SAN MARCO S.S. DI PERNICE M. E C</t>
  </si>
  <si>
    <t>ORTOFRUTTICOLI LA PERNICE SRL</t>
  </si>
  <si>
    <t>AZIENDA AGRICOLA ORTOGALLO S.S.</t>
  </si>
  <si>
    <t>PLLGLL51R57I779G</t>
  </si>
  <si>
    <t>PELLEGRINI GIGLIOLA</t>
  </si>
  <si>
    <t>VOLPEDO FRUTTA SCRL</t>
  </si>
  <si>
    <t>BRSMRA79E12A794V</t>
  </si>
  <si>
    <t>BARESI MAURO</t>
  </si>
  <si>
    <t>ORTICOLTURA SANT' ANTONIO SOC.</t>
  </si>
  <si>
    <t>PZZBRN49H51A220R</t>
  </si>
  <si>
    <t>POZZAN BRUNA</t>
  </si>
  <si>
    <t>BLSRRT64E13C649P</t>
  </si>
  <si>
    <t>BELUSSI ROBERTO</t>
  </si>
  <si>
    <t>BRCGLL67P15I628W</t>
  </si>
  <si>
    <t>BARCELLA GUGLIELMO</t>
  </si>
  <si>
    <t>AZIENDA AGRICOLA FUNGOROBICA SRL</t>
  </si>
  <si>
    <t>RSSLNZ77S13L483R</t>
  </si>
  <si>
    <t>RASSATTI LORENZO</t>
  </si>
  <si>
    <t>LA GRANGIA S.R.L. SOCIETA' AGRICOLA</t>
  </si>
  <si>
    <t>AZ AGR MONTECCHIO DI BASSI CAR</t>
  </si>
  <si>
    <t>AZ AGR CA DELL'ANTONIO S.S</t>
  </si>
  <si>
    <t>RSTFNC63P28I892U</t>
  </si>
  <si>
    <t>ROSATI FRANCESCO</t>
  </si>
  <si>
    <t>ZMGCRN53D26H294N</t>
  </si>
  <si>
    <t>ZAMAGNI CESARINO</t>
  </si>
  <si>
    <t>CAB BAGNACAVALLO E FAENZA SOC.COOP.AGR.</t>
  </si>
  <si>
    <t>FOSCHINI GIANCARLO E DILMI ANTONELLA</t>
  </si>
  <si>
    <t>QRNFNC79C21L049K</t>
  </si>
  <si>
    <t>QUARANTA FRANCESCO</t>
  </si>
  <si>
    <t>SOC.AGR.CONOCCHIELLA DI QURANTA A.E GIGA</t>
  </si>
  <si>
    <t>MNCCTL33C56F483X</t>
  </si>
  <si>
    <t>MANCINI CLOTILDE</t>
  </si>
  <si>
    <t>C.A.B.TER.RA. SOC.COOP.AGR.</t>
  </si>
  <si>
    <t>BSTFNC53H23A059Y</t>
  </si>
  <si>
    <t>BUSATO FRANCESCO</t>
  </si>
  <si>
    <t>MRRVNI74R22F029B</t>
  </si>
  <si>
    <t>MORARA IVAN</t>
  </si>
  <si>
    <t>BGNMRA62R07A944S</t>
  </si>
  <si>
    <t>BIGNAMI MAURO</t>
  </si>
  <si>
    <t>SOCIETA' AGRICOLA BONZAGNI S.S. I E DAVIDE</t>
  </si>
  <si>
    <t>AGRILORUSSO SOCIETA' AGRICOLA COOPERATIVA</t>
  </si>
  <si>
    <t>CNTGPP60C18D662V</t>
  </si>
  <si>
    <t>CONTE GIUSEPPE</t>
  </si>
  <si>
    <t>ZCCGPP66C18F052M</t>
  </si>
  <si>
    <t>ZUCCARELLA GIUSEPPE</t>
  </si>
  <si>
    <t>CRRDNC48P14A942L</t>
  </si>
  <si>
    <t>CORRADO COSIMO DAMIANO</t>
  </si>
  <si>
    <t>DLLMGR55P44L419M</t>
  </si>
  <si>
    <t>DELL'ABATE MARIA GRAZIA</t>
  </si>
  <si>
    <t>DEL SOLE SOCIETA' AGRICOLA SEMPLICE</t>
  </si>
  <si>
    <t>GRGGNN51L26F335T</t>
  </si>
  <si>
    <t>GARIGLIO GIOVANNI</t>
  </si>
  <si>
    <t>TRNMGL62S67L477D</t>
  </si>
  <si>
    <t>TARANTINO MARIA GIULIA</t>
  </si>
  <si>
    <t>PLCFNC76H68H926A</t>
  </si>
  <si>
    <t>PLACENTINO FRANCESCA</t>
  </si>
  <si>
    <t>RSSLBR59H48H926R</t>
  </si>
  <si>
    <t>RUSSO LIBERA</t>
  </si>
  <si>
    <t>CVTNTN55A25E723O</t>
  </si>
  <si>
    <t>CIVITANI ANTONIO</t>
  </si>
  <si>
    <t>PZNPQL58T13H926M</t>
  </si>
  <si>
    <t>PAZIENZA PASQUALE</t>
  </si>
  <si>
    <t>PZNMRA85B11H926I</t>
  </si>
  <si>
    <t>PAZIENZA MARIO</t>
  </si>
  <si>
    <t>ZTTLRD56A21A023G</t>
  </si>
  <si>
    <t>azienda agricola ZOTTOLI LEONARDO</t>
  </si>
  <si>
    <t>ZTTSCC53T05A023E</t>
  </si>
  <si>
    <t>AZIENDA AGRICOLA ZOTTOLI EUSTACCHIO</t>
  </si>
  <si>
    <t>SVNGTN57D04E173K</t>
  </si>
  <si>
    <t>SAVANELLI GAETANO</t>
  </si>
  <si>
    <t>S.S. AZIENDA AGRICOLA MUCCETE</t>
  </si>
  <si>
    <t>GICARO S.S.</t>
  </si>
  <si>
    <t>BRTRSR59H01D548Z</t>
  </si>
  <si>
    <t>BERTAZZOLI ROSARIO</t>
  </si>
  <si>
    <t>BLBNTN51H12I209S</t>
  </si>
  <si>
    <t>BALBONI ANTONIO</t>
  </si>
  <si>
    <t>SIMONCELLI GIULIANO E EDOARDO SOCIETÀ AGRICOLA S.S.</t>
  </si>
  <si>
    <t>FSSBGI48S04L223A</t>
  </si>
  <si>
    <t>FOSSATI BIAGIO</t>
  </si>
  <si>
    <t>MNGMRZ73D03D705C</t>
  </si>
  <si>
    <t>MENGOZZI MAURIZIO</t>
  </si>
  <si>
    <t>DI FLAVIO MARCELLO E C. S</t>
  </si>
  <si>
    <t>LMBNDR72S09H199M</t>
  </si>
  <si>
    <t>LOMBARDI ANDREA</t>
  </si>
  <si>
    <t>DAL POZZO GIACOMO E GIANFRANCO</t>
  </si>
  <si>
    <t>CRRNCL73M09G786I</t>
  </si>
  <si>
    <t>CORRADO NICOLA</t>
  </si>
  <si>
    <t>PETRILLO FRANCESCA e FELICE SOC. SEMPLICE</t>
  </si>
  <si>
    <t>CHNMRC67E14L120F</t>
  </si>
  <si>
    <t>CHINAPPI MARCO</t>
  </si>
  <si>
    <t>DNFLNE64L16D662G</t>
  </si>
  <si>
    <t>D ONOFRIO LEONE</t>
  </si>
  <si>
    <t>DNFNCL78M02L120U</t>
  </si>
  <si>
    <t>D'ONOFRIO NICOLA</t>
  </si>
  <si>
    <t>LMSCLD62S60D662Y</t>
  </si>
  <si>
    <t>LAMESI CLAUDIA</t>
  </si>
  <si>
    <t>RSSLCU66D41D662F</t>
  </si>
  <si>
    <t>ROSSI LUCIA</t>
  </si>
  <si>
    <t>MLARLA65D03M109O</t>
  </si>
  <si>
    <t>MAIOLA AURELIO</t>
  </si>
  <si>
    <t>AZIENDA AGRICOLA AIA DI CERVE</t>
  </si>
  <si>
    <t>CHNSVT58P06I892D</t>
  </si>
  <si>
    <t>CHINAPPI SALVATORE</t>
  </si>
  <si>
    <t>DLCSLV73R43D662E</t>
  </si>
  <si>
    <t>DE LUCA SILVIA</t>
  </si>
  <si>
    <t>AZIENDA AGRICOLA TABACCHI SOCIETA' SEMPL</t>
  </si>
  <si>
    <t>CLMVCN78C12B963O</t>
  </si>
  <si>
    <t>COLOMBRINO VINCENZO</t>
  </si>
  <si>
    <t>PRODUTTORI ORTOFRUTTICOLI ASSOCIATI S.C. AGRICOLA</t>
  </si>
  <si>
    <t>LNGLCU58L47D742N</t>
  </si>
  <si>
    <t>LINGUA LUCIA</t>
  </si>
  <si>
    <t>GRGRMN70T65C573S</t>
  </si>
  <si>
    <t>GIORGINI ROMINA</t>
  </si>
  <si>
    <t>GRGVTR46B14C573X</t>
  </si>
  <si>
    <t>GIORGINI VITTORIO</t>
  </si>
  <si>
    <t>AZ AGR.MORARA GIOVANNI E QUARN</t>
  </si>
  <si>
    <t>CRQLDA65P26A512B</t>
  </si>
  <si>
    <t>CERQUA ALDO</t>
  </si>
  <si>
    <t>STASI FRUIT SRL</t>
  </si>
  <si>
    <t>CHRVTR61M11E667T</t>
  </si>
  <si>
    <t>CHERUBINI VALTER</t>
  </si>
  <si>
    <t>GTTRRT61P22D458Y</t>
  </si>
  <si>
    <t>GATTI ROBERTO</t>
  </si>
  <si>
    <t>SOC. AGRICOLA CECCHIN E MESSETTI S.S.</t>
  </si>
  <si>
    <t>SOCIETA' AGRICOLA PROMTRADE S.S. DI VINC</t>
  </si>
  <si>
    <t>SOCIETA'AGRICOLA MARCHI MAURO MARCHI CLAUDIO</t>
  </si>
  <si>
    <t>LOGICA DISTRIBUZIONE</t>
  </si>
  <si>
    <t>FNTGRL60S69L219B</t>
  </si>
  <si>
    <t>FANTOLINO GABRIELLA</t>
  </si>
  <si>
    <t>SOC. AGR. GAMBARARE S.S.</t>
  </si>
  <si>
    <t>BGCLNZ54R20D935F</t>
  </si>
  <si>
    <t>BIGUCCI LORENZO</t>
  </si>
  <si>
    <t>BUSATO FRATELLI SOCIETA' AGRICOLA SS</t>
  </si>
  <si>
    <t>BNCMRC68L06H294I</t>
  </si>
  <si>
    <t>BIANCHI MARCO</t>
  </si>
  <si>
    <t>SALTARELLI GIUSEPPE E MIGIANI</t>
  </si>
  <si>
    <t>SCCDNL52E14H294N</t>
  </si>
  <si>
    <t>SUCCI DANIELE</t>
  </si>
  <si>
    <t>REPETTI FRANCESCO LUIGI CARLO ED ALTRI</t>
  </si>
  <si>
    <t>ETTORE ANTONIOLI SOCIETA' AGRICOLA SEMPLICE</t>
  </si>
  <si>
    <t>AZ AGR CAMINATI DI CAMINATI NI</t>
  </si>
  <si>
    <t>AZ AGR PUSTERLA SOC. AGR. S.S.</t>
  </si>
  <si>
    <t>BRGMSM69E02G535L</t>
  </si>
  <si>
    <t>IL GIARDINO INCANTATO DI BRAGHIERI MASSIMO</t>
  </si>
  <si>
    <t>CATTIVELLI GIAN PIETRO E GIOVANNI</t>
  </si>
  <si>
    <t>MRDRNA74T14Z100U</t>
  </si>
  <si>
    <t>MARDEDI ARIAN</t>
  </si>
  <si>
    <t>BERSANI LEONARDO E ALTRI SOCIETA' AGRICOLA</t>
  </si>
  <si>
    <t>AZ AGR VILLA GIARDINO DI BERSA</t>
  </si>
  <si>
    <t>BDLNTN59B10C814Y</t>
  </si>
  <si>
    <t>BADILE ANTONIO</t>
  </si>
  <si>
    <t>FAILLA E GIAMBANCO SOCIETA' SEMPLIC</t>
  </si>
  <si>
    <t>BNCVCN73C28B715F</t>
  </si>
  <si>
    <t>BONACCI VINCENZO</t>
  </si>
  <si>
    <t>COOP. AGR. SI.AL. ARL</t>
  </si>
  <si>
    <t>BRBGLN67T11C814E</t>
  </si>
  <si>
    <t>BARBONI GIULIANO</t>
  </si>
  <si>
    <t>BRBPLA65E05F156Z</t>
  </si>
  <si>
    <t>BARBONI PAOLO</t>
  </si>
  <si>
    <t>MNGNNL62D68F156I</t>
  </si>
  <si>
    <t>MANGOLINI ANTONELLA</t>
  </si>
  <si>
    <t>SCRTTI58H16F156M</t>
  </si>
  <si>
    <t>SCARPA TITO</t>
  </si>
  <si>
    <t>SLMLCU66D16F156Q</t>
  </si>
  <si>
    <t>SALMI LUCA</t>
  </si>
  <si>
    <t>BLLDRN58C29C814P</t>
  </si>
  <si>
    <t>BELLAGAMBA ADRIANO</t>
  </si>
  <si>
    <t>TRLPLG42H07B157Y</t>
  </si>
  <si>
    <t>TIRALE PIERLUIGI</t>
  </si>
  <si>
    <t>BRBGRL40H45C469T</t>
  </si>
  <si>
    <t>BARBIERI GABRIELLA</t>
  </si>
  <si>
    <t>AZ.AGR.GALLERANI MARCELLO E L.SOC.AGR.S.S.</t>
  </si>
  <si>
    <t>BRNPLG61C13A944V</t>
  </si>
  <si>
    <t>BURIANI PIERLUIGI</t>
  </si>
  <si>
    <t>BANFI SOCIETA' AGRICOLA SRL</t>
  </si>
  <si>
    <t>TMDRRT64C09H199D</t>
  </si>
  <si>
    <t>TUMIDEI ROBERTO</t>
  </si>
  <si>
    <t>AZIENDA AGRICOLA CONTRADE DI TARDERA GIOVANNI e C. S.S.</t>
  </si>
  <si>
    <t>SOC.AGR.DELTABIO DI NALDI GIANNI e C. SS</t>
  </si>
  <si>
    <t>NREGNN64A02H199R</t>
  </si>
  <si>
    <t>NERI GIANNI</t>
  </si>
  <si>
    <t>MNTGLN68R20H199J</t>
  </si>
  <si>
    <t>MONTEFIORI GIULIANO</t>
  </si>
  <si>
    <t>CPCMRK83D05D705A</t>
  </si>
  <si>
    <t>CAPACCI MIRKO</t>
  </si>
  <si>
    <t>SOC.AGR.CAMILLA S.S.</t>
  </si>
  <si>
    <t>SCNRCR69H05E349H</t>
  </si>
  <si>
    <t>SCANDOLA RICCARDO</t>
  </si>
  <si>
    <t>OASI SS DI GARBIN A. e C.</t>
  </si>
  <si>
    <t>SOCIETA' AGRICOLA "F.LLI CAMBISE" SRL</t>
  </si>
  <si>
    <t>AZAGRORTOVALNURE DI BRIGATI SS SOCIETA'</t>
  </si>
  <si>
    <t>DTTGFR61L06A779A</t>
  </si>
  <si>
    <t>DOTTA GIANFRANCO</t>
  </si>
  <si>
    <t>COOP. LAVORATORI DELLA TERRA S</t>
  </si>
  <si>
    <t>AZ.AGR.PEVIANI</t>
  </si>
  <si>
    <t>COSTANTINI FARM DI COSTANTINI SIMONE E ZENO</t>
  </si>
  <si>
    <t>FRESCO NATURA - SOCIETÀ AGRICOLA A R. L.</t>
  </si>
  <si>
    <t>MSSLNZ70T17H643E</t>
  </si>
  <si>
    <t>MASSARO LORENZO</t>
  </si>
  <si>
    <t>O.P. GEOFUR SOC. COOP. AGR.</t>
  </si>
  <si>
    <t>LPRMHL65A01A669A</t>
  </si>
  <si>
    <t>LAPORTA MICHELE</t>
  </si>
  <si>
    <t>LPRRGR62H20A669Z</t>
  </si>
  <si>
    <t>LAPORTA RUGGERO</t>
  </si>
  <si>
    <t>AZIENDA AGRICOLA F.LLI LAPORTA SRL</t>
  </si>
  <si>
    <t>soc.agr.la boscolo meneguolo mauro,luigi,loris e c s.s.</t>
  </si>
  <si>
    <t>CRPFNC88A26I726J</t>
  </si>
  <si>
    <t>CARPITELLI FRANCESCO</t>
  </si>
  <si>
    <t>C.U M. CONSORZIO UOMINI DI MAS</t>
  </si>
  <si>
    <t>TAGLIAVINI MARCO E LORIS S.S. SOC.AGRICOLA</t>
  </si>
  <si>
    <t>SOCIETA' AGRICOLA CICOGNANI S.S.</t>
  </si>
  <si>
    <t>MLNCLL40B11B025P</t>
  </si>
  <si>
    <t>MOLINAROLI ACHILLE</t>
  </si>
  <si>
    <t>FLSRRT65L27C261G</t>
  </si>
  <si>
    <t>FILIOS ROBERTO</t>
  </si>
  <si>
    <t>CHIAPPINI UMBERTO, FANNY E MARIA GRAZIA S.S.</t>
  </si>
  <si>
    <t>C.A.B. FUSIGNANO SOC.COOP.AGR. P.A.</t>
  </si>
  <si>
    <t>CALEGARI ALESSANDRO ED ENRICO</t>
  </si>
  <si>
    <t>IPOM SRL SOCIETA' AGRICOLA</t>
  </si>
  <si>
    <t>NATURALMENTE LAFFI S.S. SOCIETÀ AGRICOLA</t>
  </si>
  <si>
    <t>CLGBBR76L64A944V</t>
  </si>
  <si>
    <t>CALEGARI BARBARA</t>
  </si>
  <si>
    <t>PZZBRN52D05F156D</t>
  </si>
  <si>
    <t>POZZATI BRUNO</t>
  </si>
  <si>
    <t>MNGMRA67M18C814B</t>
  </si>
  <si>
    <t>MANGOLINI MARIO</t>
  </si>
  <si>
    <t>BLCSNY33E20F156V</t>
  </si>
  <si>
    <t>BIOLCATI RINALDI SIDNEY</t>
  </si>
  <si>
    <t>BRBMND70S57F156Y</t>
  </si>
  <si>
    <t>BARBONI MIRANDA</t>
  </si>
  <si>
    <t>BLLLNZ58P25F156F</t>
  </si>
  <si>
    <t>BELLINI LORENZO</t>
  </si>
  <si>
    <t>MDRPLA61M07H199G</t>
  </si>
  <si>
    <t>AMADORI PAOLO</t>
  </si>
  <si>
    <t>TNLMRC68A14A944R</t>
  </si>
  <si>
    <t>TONELLI MARCO</t>
  </si>
  <si>
    <t>BASSI FRANCO FAUSTO E SCOTTI M.LUISA SOC. AGR.</t>
  </si>
  <si>
    <t>RSORNT68E12H620A</t>
  </si>
  <si>
    <t>ROSA RENATO</t>
  </si>
  <si>
    <t>ROVIGO</t>
  </si>
  <si>
    <t>CONSORZIO"IL TARDIVO DI CIACULLI"</t>
  </si>
  <si>
    <t>CLVMLL66D19C351N</t>
  </si>
  <si>
    <t>CALVO EMANUELE ALFIO</t>
  </si>
  <si>
    <t>MNGGCR54R22A191L</t>
  </si>
  <si>
    <t>MINGUZZI GIANCARLO</t>
  </si>
  <si>
    <t>SOCIETA' AGRICOLA BULLERI OTTORINO S.S.A</t>
  </si>
  <si>
    <t>PISA</t>
  </si>
  <si>
    <t>SOCIETA' AGRICOLA VELTRI SRL</t>
  </si>
  <si>
    <t>MODOLA LORENZO E CASALBORE CARMELA S.S.</t>
  </si>
  <si>
    <t>RVRPLA48B27A944W</t>
  </si>
  <si>
    <t>ROVERSI PAOLO</t>
  </si>
  <si>
    <t>SOCIETA' AGRICOLA FABBRI DI FABBRI MAURI</t>
  </si>
  <si>
    <t>POZZI ENEA E ALTRI S S SOC.AGRICOLA</t>
  </si>
  <si>
    <t>SOCIETA' AGRICOLA T.M. DI TEDALDI E MONTANARI S.S.</t>
  </si>
  <si>
    <t>SOCIETA' AGRICOLA ZAVOLI SOCIETA' SEMPLICE</t>
  </si>
  <si>
    <t>BLLMNL79B10A794R</t>
  </si>
  <si>
    <t>BELLINA MANUEL</t>
  </si>
  <si>
    <t>FLASLD63C12I892Q</t>
  </si>
  <si>
    <t>FAIOLA OSVALDO</t>
  </si>
  <si>
    <t>AZ. AG. CAMPISI e RUSSO S.S. SOCIETA'</t>
  </si>
  <si>
    <t>LNGLRS51B17G205V</t>
  </si>
  <si>
    <t>LINGUERRI LORIS</t>
  </si>
  <si>
    <t>LIPPARINI STEFANO E YURI S.S. SOCIETA' AGRICOLA</t>
  </si>
  <si>
    <t>GMBGRL62E01E136W</t>
  </si>
  <si>
    <t>GAMBERINI GABRIELE</t>
  </si>
  <si>
    <t>AZ. AGR. DAL POZZO BRUNO E STE</t>
  </si>
  <si>
    <t>NGLPLA64S29A944H</t>
  </si>
  <si>
    <t>ANGIOLINI PAOLO</t>
  </si>
  <si>
    <t>SOCIETA' AGRICOLA ORSINI S.S.</t>
  </si>
  <si>
    <t>BRBGNN58E19B249J</t>
  </si>
  <si>
    <t>BARBIERI GIANNI</t>
  </si>
  <si>
    <t>RZZLDA76P25A052W</t>
  </si>
  <si>
    <t>RIZZOGLIO ALDO</t>
  </si>
  <si>
    <t>RCCDNT66S30A883Y</t>
  </si>
  <si>
    <t>RICCHIUTI DONATO</t>
  </si>
  <si>
    <t>BON FRUTTA DI LEO DOMENICO e C. SAS</t>
  </si>
  <si>
    <t>SOC.AGR.GOLDEN FARM DI CORBINO E TROVATO S.S.</t>
  </si>
  <si>
    <t>SOC.AGR.FRESCOPENSIERO S.S.</t>
  </si>
  <si>
    <t>DDNFPP77E16C975P</t>
  </si>
  <si>
    <t>DIDONNA FILIPPO</t>
  </si>
  <si>
    <t>AGRICOLA FILIPPO E ANNAMARIA DIDONNA SOC.SEMPLICE</t>
  </si>
  <si>
    <t>DIDONNA MICHELE e FIGLI S.R.L.</t>
  </si>
  <si>
    <t>DDNMHL45E02H643B</t>
  </si>
  <si>
    <t>DIDONNA MICHELE</t>
  </si>
  <si>
    <t>CRBSML82R28A048N</t>
  </si>
  <si>
    <t>CARBONE SAMUELE</t>
  </si>
  <si>
    <t>SOC.SEM.AGR.LA CASTELLACCIA DEGLI EREDI</t>
  </si>
  <si>
    <t>PTRGNN63B02A883W</t>
  </si>
  <si>
    <t>PATRUNO GIOVANNI</t>
  </si>
  <si>
    <t>PTRVCN65R12A883H</t>
  </si>
  <si>
    <t>PATRUNO VINCENZO</t>
  </si>
  <si>
    <t>SOC. AGR. TUFO I SAPORI DELLA NATURA E C. S.S.</t>
  </si>
  <si>
    <t>SOCIETA' AGRICOLA COCCA EMILIO E FIGLI SS</t>
  </si>
  <si>
    <t>SRTRHM63B21C638S</t>
  </si>
  <si>
    <t>SARTORATO ARCHIMEDE</t>
  </si>
  <si>
    <t>VRTGLC72B25A944R</t>
  </si>
  <si>
    <t>VERTUANI GIANLUCA</t>
  </si>
  <si>
    <t>VRTSFN67H13A944K</t>
  </si>
  <si>
    <t>VERTUANI STEFANO</t>
  </si>
  <si>
    <t>BRNGNN49E10L472H</t>
  </si>
  <si>
    <t>brunone giovanni</t>
  </si>
  <si>
    <t>PDNNTN50S23A883E</t>
  </si>
  <si>
    <t>PEDONE ANTONIO</t>
  </si>
  <si>
    <t>FMIPLA63E28F376P</t>
  </si>
  <si>
    <t>FIUME PAOLO</t>
  </si>
  <si>
    <t>CRNSVN77M54C975A</t>
  </si>
  <si>
    <t>CARENZA SILVANA</t>
  </si>
  <si>
    <t>CZZGNN39R23L472B</t>
  </si>
  <si>
    <t>CAZZETTA GIOVANNI</t>
  </si>
  <si>
    <t>MNGGCH74M16A662P</t>
  </si>
  <si>
    <t>MANGIATORDI GIOACCHINO</t>
  </si>
  <si>
    <t>PRDPSQ39S61L472G</t>
  </si>
  <si>
    <t>PRUDENTE PASQUA</t>
  </si>
  <si>
    <t>LGGGPP60H22C975B</t>
  </si>
  <si>
    <t>LIEGGI GIUSEPPE</t>
  </si>
  <si>
    <t>NCNVCN50A18F376T</t>
  </si>
  <si>
    <t>ANCONA VINCENZO</t>
  </si>
  <si>
    <t>BLZNTN86S10H096P</t>
  </si>
  <si>
    <t>BULZACCHELLI ANTONIO</t>
  </si>
  <si>
    <t>LRCMHL78P29C975E</t>
  </si>
  <si>
    <t>LARUCCIA MICHELE</t>
  </si>
  <si>
    <t>CRCMRA88P12A883N</t>
  </si>
  <si>
    <t>CURCI MAURO</t>
  </si>
  <si>
    <t>CPPSRA80M64A662X</t>
  </si>
  <si>
    <t>COPPI SARA</t>
  </si>
  <si>
    <t>GNNFNC39L06L472M</t>
  </si>
  <si>
    <t>GIANNINI FRANCESCO</t>
  </si>
  <si>
    <t>MNSNTN76D54C134L</t>
  </si>
  <si>
    <t>MANOSPERTA ANTONIA</t>
  </si>
  <si>
    <t>LRDPSQ71A58F280D</t>
  </si>
  <si>
    <t>LEREDE PASQUA</t>
  </si>
  <si>
    <t>DLLPQL45S25L472X</t>
  </si>
  <si>
    <t>DELL'AERA PASQUALE</t>
  </si>
  <si>
    <t>LRDPQL52B28A662S</t>
  </si>
  <si>
    <t>LEREDE PASQUALE</t>
  </si>
  <si>
    <t>LBBGPP45T18C975Q</t>
  </si>
  <si>
    <t>L'ABBATE GIUSEPPE</t>
  </si>
  <si>
    <t>LVRNTN71H03H096R</t>
  </si>
  <si>
    <t>LAVARRA ANTONIO</t>
  </si>
  <si>
    <t>LVRLGU40S01L472C</t>
  </si>
  <si>
    <t>LAVARRA LUIGI</t>
  </si>
  <si>
    <t>VNTNGL64L53H096N</t>
  </si>
  <si>
    <t>VENTURA ANGELA</t>
  </si>
  <si>
    <t>PLGRSO88L67H096C</t>
  </si>
  <si>
    <t>POLIGNANO ROSA</t>
  </si>
  <si>
    <t>PLMNLV58B10L472V</t>
  </si>
  <si>
    <t>PALMISANO ANGELO VITO</t>
  </si>
  <si>
    <t>SOCIETA' AGRICOLA F.LLI ORLANDO</t>
  </si>
  <si>
    <t>DMSFNT64S68C975S</t>
  </si>
  <si>
    <t>DI MISE FONTE</t>
  </si>
  <si>
    <t>CPPNPL94H63H096H</t>
  </si>
  <si>
    <t>COPPI ANNA PAOLA</t>
  </si>
  <si>
    <t>VNTMTT53M01L472S</t>
  </si>
  <si>
    <t>VENTRELLA MATTEO</t>
  </si>
  <si>
    <t>LZPGCM47B15L472N</t>
  </si>
  <si>
    <t>LOZUPONE GIACOMO</t>
  </si>
  <si>
    <t>PSCGNN51R11L472Q</t>
  </si>
  <si>
    <t>PASCIOLLA GIOVANNI</t>
  </si>
  <si>
    <t>MNTDNC79R25H096V</t>
  </si>
  <si>
    <t>MONTANARO DOMENICO</t>
  </si>
  <si>
    <t>DPSFNC74L16H096E</t>
  </si>
  <si>
    <t>DE PASCALE FRANCO</t>
  </si>
  <si>
    <t>DNIGPP67M15H096T</t>
  </si>
  <si>
    <t>DI NOIA GIUSEPPE</t>
  </si>
  <si>
    <t>DLLNMR63R63L472L</t>
  </si>
  <si>
    <t>DELL'AERA ANNA MARIA</t>
  </si>
  <si>
    <t>MRTPQT75S51C975P</t>
  </si>
  <si>
    <t>MARTINELLI PASQUITA</t>
  </si>
  <si>
    <t>NTTLDN72P47H096D</t>
  </si>
  <si>
    <t>NETTI LOREDANA</t>
  </si>
  <si>
    <t>CRNPTR56R08L472K</t>
  </si>
  <si>
    <t>CARENZA PIETRO</t>
  </si>
  <si>
    <t>PSCNGL87B05A048Y</t>
  </si>
  <si>
    <t>PASCALICCHIO ANGELO</t>
  </si>
  <si>
    <t>SVNGPP51B19C975A</t>
  </si>
  <si>
    <t>SAVINO GIUSEPPE</t>
  </si>
  <si>
    <t>RRANTR56S59L472D</t>
  </si>
  <si>
    <t>ARRE' ANNA TERESA</t>
  </si>
  <si>
    <t>CLPLRD41A13L472O</t>
  </si>
  <si>
    <t>COLAPIETRO LEONARDO ANTONIO</t>
  </si>
  <si>
    <t>PLMMST46E31L472E</t>
  </si>
  <si>
    <t>PALMISANO MODESTO</t>
  </si>
  <si>
    <t>TRSPLA70E17L472I</t>
  </si>
  <si>
    <t>TRISOLINI PAOLO</t>
  </si>
  <si>
    <t>LRALNZ43D02H749V</t>
  </si>
  <si>
    <t>LAERA LORENZO</t>
  </si>
  <si>
    <t>DPRVCR52A03L472Y</t>
  </si>
  <si>
    <t>D'APRILE VITO CARLO ANGELO</t>
  </si>
  <si>
    <t>MZZNGV55M69L472C</t>
  </si>
  <si>
    <t>MAZZONE ANNA GIOVANNA</t>
  </si>
  <si>
    <t>CSSCSC51T50L472N</t>
  </si>
  <si>
    <t>CASSOTTA CRESCENZA</t>
  </si>
  <si>
    <t>DBRLRD46C29L472J</t>
  </si>
  <si>
    <t>DI BRINDISI LEONARDO</t>
  </si>
  <si>
    <t>DMRVCN63T44H096N</t>
  </si>
  <si>
    <t>DE MARINIS VINCENZA</t>
  </si>
  <si>
    <t>DPNLNZ68P54E038J</t>
  </si>
  <si>
    <t>DI PINTO LORENZA</t>
  </si>
  <si>
    <t>GNNPLM31C50L472A</t>
  </si>
  <si>
    <t>GIANNINI PALMA</t>
  </si>
  <si>
    <t>GSPNGL63A26L472N</t>
  </si>
  <si>
    <t>GASPARRO ANGELO</t>
  </si>
  <si>
    <t>LGRGNN62S04L472X</t>
  </si>
  <si>
    <t>LO GRECO GIOVANNI</t>
  </si>
  <si>
    <t>LRDLRD50L31L472Y</t>
  </si>
  <si>
    <t>LEREDE LEONARDO</t>
  </si>
  <si>
    <t>MRTDNT69D14F205Z</t>
  </si>
  <si>
    <t>MAROTTA DONATO</t>
  </si>
  <si>
    <t>MRTNGL72P24H096X</t>
  </si>
  <si>
    <t>MARTINELLI ANGELO</t>
  </si>
  <si>
    <t>MRTRNZ50A25L472Q</t>
  </si>
  <si>
    <t>MARTINELLI ORONZO</t>
  </si>
  <si>
    <t>VLZMRA46S52L472D</t>
  </si>
  <si>
    <t>VOLZA MARIA</t>
  </si>
  <si>
    <t>LRSGNN71S19C975L</t>
  </si>
  <si>
    <t>LORUSSO GIOVANNI</t>
  </si>
  <si>
    <t>FNZLRZ76S42C975Y</t>
  </si>
  <si>
    <t>FANIZZI LUCREZIA</t>
  </si>
  <si>
    <t>LNGFNC76T10C134I</t>
  </si>
  <si>
    <t>LONGO FRANCESCO</t>
  </si>
  <si>
    <t>SOC. AGR. CERERE S.A.S. DI LONGO F. e C.</t>
  </si>
  <si>
    <t>BRNPTR69T29H096U</t>
  </si>
  <si>
    <t>BRUNONE PIETRO</t>
  </si>
  <si>
    <t>GROTTE SOC. AGR. SEMPLICE</t>
  </si>
  <si>
    <t>DLSVNG56D30C975U</t>
  </si>
  <si>
    <t>D'ALESSANDRO VITO ANGELO</t>
  </si>
  <si>
    <t>MRTPNI47P66L472I</t>
  </si>
  <si>
    <t>MAROTTA PINA</t>
  </si>
  <si>
    <t>DLFPTR80R15H096U</t>
  </si>
  <si>
    <t>DELFINE PIETRO</t>
  </si>
  <si>
    <t>MNTNTN66H22L472G</t>
  </si>
  <si>
    <t>MONTANARO ANTONIO</t>
  </si>
  <si>
    <t>MSAFNC64P22L472V</t>
  </si>
  <si>
    <t>MASI FRANCESCO COSIMO</t>
  </si>
  <si>
    <t>MSSGCM60E21L472Z</t>
  </si>
  <si>
    <t>MOSSA GIACOMO</t>
  </si>
  <si>
    <t>CZZPQL45E21L472M</t>
  </si>
  <si>
    <t>CAZZETTA PASQUALE</t>
  </si>
  <si>
    <t>DVGPSQ73T63C975U</t>
  </si>
  <si>
    <t>DI VAGNO PASQUA</t>
  </si>
  <si>
    <t>DMRMRA71M58L425M</t>
  </si>
  <si>
    <t>D'AMORE MARIA</t>
  </si>
  <si>
    <t>CVZVNT47B12L472H</t>
  </si>
  <si>
    <t>IACOVAZZI VITANTONIO</t>
  </si>
  <si>
    <t>DCRNNR35E60L472X</t>
  </si>
  <si>
    <t>DE CAROLIS ANTONIA ROSARIA</t>
  </si>
  <si>
    <t>DPSGPP47S22L472V</t>
  </si>
  <si>
    <t>DE PASCALE GIUSEPPE DOMENICO</t>
  </si>
  <si>
    <t>MSLNGL71B53Z112K</t>
  </si>
  <si>
    <t>MASELLI ANGELA</t>
  </si>
  <si>
    <t>DELIZIE PUGLIESI SRL</t>
  </si>
  <si>
    <t>PLMFNC50T12L472U</t>
  </si>
  <si>
    <t>PALMISANO FRANCESCO</t>
  </si>
  <si>
    <t>DTTMHL61R28C975M</t>
  </si>
  <si>
    <t>D'ATTOMA MICHELE</t>
  </si>
  <si>
    <t>MNGSFN73L14H096A</t>
  </si>
  <si>
    <t>MANGINI STEFANO</t>
  </si>
  <si>
    <t>RMNNGL64P01C975O</t>
  </si>
  <si>
    <t>RAMUNNI ANGELO</t>
  </si>
  <si>
    <t>CNNMRA56M42H643H</t>
  </si>
  <si>
    <t>CANNONE MARIA</t>
  </si>
  <si>
    <t>SSCVPT61A22L472E</t>
  </si>
  <si>
    <t>SUSCA VITO PIETRO</t>
  </si>
  <si>
    <t>LNGNMR63H63C134M</t>
  </si>
  <si>
    <t>LONGO ANNA MARIA</t>
  </si>
  <si>
    <t>LBBNNP56E26C975L</t>
  </si>
  <si>
    <t>L'ABBATE ANTONIO PAOLO</t>
  </si>
  <si>
    <t>BRNMTN64A02B923C</t>
  </si>
  <si>
    <t>BARONE MARTINO</t>
  </si>
  <si>
    <t>SLVPLA61E14L472P</t>
  </si>
  <si>
    <t>SALVATORE PAOLO</t>
  </si>
  <si>
    <t>DLLFNC46D10A662V</t>
  </si>
  <si>
    <t>DELL'AERA FRANCESCO</t>
  </si>
  <si>
    <t>DPRVNT70M31C975P</t>
  </si>
  <si>
    <t>D'APRILE VITANTONIO</t>
  </si>
  <si>
    <t>GRLMGS70P41E038C</t>
  </si>
  <si>
    <t>GIROLAMO MARIA GIUSEPPA</t>
  </si>
  <si>
    <t>MZZFNC48E01H096V</t>
  </si>
  <si>
    <t>MEZZAPESA FRANCESCO</t>
  </si>
  <si>
    <t>FCCNTN40L24G787C</t>
  </si>
  <si>
    <t>FACCIOLLA ANTONIO</t>
  </si>
  <si>
    <t>CRLFLC66R09L472P</t>
  </si>
  <si>
    <t>CIRILLO FELICE</t>
  </si>
  <si>
    <t>RMTGPP86R17F280Y</t>
  </si>
  <si>
    <t>ROMITA GIUSEPPE</t>
  </si>
  <si>
    <t>LNGDNT60D29G787L</t>
  </si>
  <si>
    <t>LONGO DONATO</t>
  </si>
  <si>
    <t>NTTGPP56C08H096W</t>
  </si>
  <si>
    <t>NETTI GIUSEPPE</t>
  </si>
  <si>
    <t>PLMNGL59S58L472F</t>
  </si>
  <si>
    <t>PALMISANO ANGELA</t>
  </si>
  <si>
    <t>BLLGPP40D19A662Z</t>
  </si>
  <si>
    <t>AZ.AGR.BELLAROSA GIUSEPPE</t>
  </si>
  <si>
    <t>GNCGPP80E09H096I</t>
  </si>
  <si>
    <t>GENCO GIUSEPPE</t>
  </si>
  <si>
    <t>GNCGPP54C13H096P</t>
  </si>
  <si>
    <t>GENCO GIUSEPPE STEFANO</t>
  </si>
  <si>
    <t>PLGVTI71M23H096T</t>
  </si>
  <si>
    <t>POLIGNANO VITO</t>
  </si>
  <si>
    <t>LE GRAVINE DI GIULIANO VITO ANTONIO e C. SOC. AGR. SEMPLICE</t>
  </si>
  <si>
    <t>SRCVTI54S18A662W</t>
  </si>
  <si>
    <t>SARACINO VITO</t>
  </si>
  <si>
    <t>LRDLNI72A58H096N</t>
  </si>
  <si>
    <t>LEREDE LIANA</t>
  </si>
  <si>
    <t>SBNNGL60A64L472F</t>
  </si>
  <si>
    <t>SABINO ANGELA</t>
  </si>
  <si>
    <t>LA COCCINELLA DI VITO SIMONE e C. S.A.S.</t>
  </si>
  <si>
    <t>DNIVGR54E29A662L</t>
  </si>
  <si>
    <t>DINOIA VITO GRAZIO</t>
  </si>
  <si>
    <t>ALBANUOVA SRL</t>
  </si>
  <si>
    <t>GNNNCL79B21C933I</t>
  </si>
  <si>
    <t>GIANNINI NICOLA</t>
  </si>
  <si>
    <t>GNGVNC44S07L472E</t>
  </si>
  <si>
    <t>GENGHI VITO NICOLA</t>
  </si>
  <si>
    <t>DDDVPT50H18L472M</t>
  </si>
  <si>
    <t>D 'ADDABBO VITO PIETRO</t>
  </si>
  <si>
    <t>BSCMRA71S55L472T</t>
  </si>
  <si>
    <t>BUSCO MARIA</t>
  </si>
  <si>
    <t>DMBNCL50A03A048P</t>
  </si>
  <si>
    <t>D'AMBROSIO NICOLA</t>
  </si>
  <si>
    <t>CHLNTN66M07C975Z</t>
  </si>
  <si>
    <t>ACHILLE ANTONIO</t>
  </si>
  <si>
    <t>BSCNTN42E02L472Q</t>
  </si>
  <si>
    <t>BUSCO ANTONIO</t>
  </si>
  <si>
    <t>DLLGMR72A43E205M</t>
  </si>
  <si>
    <t>DELL'AERA GIULIA MERY ILENIA</t>
  </si>
  <si>
    <t>SMNCSC80C65F280S</t>
  </si>
  <si>
    <t>SIMONE CRESCENZA SIMONA</t>
  </si>
  <si>
    <t>SS AGRICOLA CHIANCAROSSA DI CASSANO PAOLA VERA E MARCELLO 0900006411442</t>
  </si>
  <si>
    <t>DPRMCR87M59H096K</t>
  </si>
  <si>
    <t>D'APRILE MARIA CARMELA</t>
  </si>
  <si>
    <t>RSTMRA70D65C975Q</t>
  </si>
  <si>
    <t>RESTA MARIA</t>
  </si>
  <si>
    <t>DLLGDM74C31H096E</t>
  </si>
  <si>
    <t>DELL'AERA GIANDOMENICO</t>
  </si>
  <si>
    <t>SPDVTI45C17L472Q</t>
  </si>
  <si>
    <t>SPADA VITO</t>
  </si>
  <si>
    <t>RTLNDR48L06C975R</t>
  </si>
  <si>
    <t>ROTOLO ANDREA</t>
  </si>
  <si>
    <t>LTLGNN46D18L472K</t>
  </si>
  <si>
    <t>LOIOTILA GIOVANNI</t>
  </si>
  <si>
    <t>PTRGPP75M22C975O</t>
  </si>
  <si>
    <t>PETRUZZI GIUSEPPE</t>
  </si>
  <si>
    <t>MRRMRA40R68D701V</t>
  </si>
  <si>
    <t>MARRA MARIA</t>
  </si>
  <si>
    <t>VNRDNC58L27L472C</t>
  </si>
  <si>
    <t>VENERE DOMENICO</t>
  </si>
  <si>
    <t>DFNMLS95E70F280Y</t>
  </si>
  <si>
    <t>DI FINO MARIALUISA</t>
  </si>
  <si>
    <t>MNTNTN83A29D390V</t>
  </si>
  <si>
    <t>MONTELLA ANTONIO</t>
  </si>
  <si>
    <t>CRNGPP44D01L472O</t>
  </si>
  <si>
    <t>CARENZA GIUSEPPE</t>
  </si>
  <si>
    <t>MNCNLV71L24H096J</t>
  </si>
  <si>
    <t>MANCINI ANGELO VITO</t>
  </si>
  <si>
    <t>MCCFNC53L21L472C</t>
  </si>
  <si>
    <t>MICUCCI FRANCESCO</t>
  </si>
  <si>
    <t>STNSRN75E70A662Z</t>
  </si>
  <si>
    <t>OSTUNI SABRINA</t>
  </si>
  <si>
    <t>RCCNNZ47S02A662C</t>
  </si>
  <si>
    <t>RICCARDI NUNZIO</t>
  </si>
  <si>
    <t>PLMTNO80S08Z110G</t>
  </si>
  <si>
    <t>PALMISANO TONI</t>
  </si>
  <si>
    <t>FNTFNC80P01H096R</t>
  </si>
  <si>
    <t>FANTASIA FRANCESCO</t>
  </si>
  <si>
    <t>MRTRCC56R02A662B</t>
  </si>
  <si>
    <t>MARTELLOTTA ROCCO</t>
  </si>
  <si>
    <t>PSCCHR54S66L472O</t>
  </si>
  <si>
    <t>PASCALE CHIARA</t>
  </si>
  <si>
    <t>TRCNTN67L07A048N</t>
  </si>
  <si>
    <t>TRICARICO ANTONIO</t>
  </si>
  <si>
    <t>MARUCCIA SOCIETA' SEMPLICE AGRICOLA</t>
  </si>
  <si>
    <t>CLPMRA56H56L472X</t>
  </si>
  <si>
    <t>COLAPIETRO MARIA</t>
  </si>
  <si>
    <t>CNNMCR47A51L472W</t>
  </si>
  <si>
    <t>CONENNA MARIA CARMELA</t>
  </si>
  <si>
    <t>NTTRRT73T29I954P</t>
  </si>
  <si>
    <t>NETTI ROBERTO</t>
  </si>
  <si>
    <t>RZZNCL70E20H096Q</t>
  </si>
  <si>
    <t>RIZZI NICOLA</t>
  </si>
  <si>
    <t>SPRDNC88L26C134S</t>
  </si>
  <si>
    <t>SPORTELLI DOMENICO</t>
  </si>
  <si>
    <t>TPPGNN49D04L472H</t>
  </si>
  <si>
    <t>TOPPUTI GIOVANNI</t>
  </si>
  <si>
    <t>FMIFLC67H60G787T</t>
  </si>
  <si>
    <t>FIUME FELICIA</t>
  </si>
  <si>
    <t>DPRGNN60M26C134D</t>
  </si>
  <si>
    <t>D'APRILE GIOVANNI NICOLA</t>
  </si>
  <si>
    <t>DLLPLA42P18L472D</t>
  </si>
  <si>
    <t>DELL'AERA PAOLO</t>
  </si>
  <si>
    <t>GNNPTR75C15C975W</t>
  </si>
  <si>
    <t>GIANNUZZI PIETRO</t>
  </si>
  <si>
    <t>CLPNTN51D06L472X</t>
  </si>
  <si>
    <t>COLAPIETRO ANTONIO</t>
  </si>
  <si>
    <t>NTRGNN71R14C975J</t>
  </si>
  <si>
    <t>NOTARANGELO GIOVANNI</t>
  </si>
  <si>
    <t>LRAVTI62B20H096N</t>
  </si>
  <si>
    <t>LAERA VITO</t>
  </si>
  <si>
    <t>NNMGRZ70R49C975B</t>
  </si>
  <si>
    <t>INNAMORATO GRAZIA</t>
  </si>
  <si>
    <t>DNGMRA51R58C975O</t>
  </si>
  <si>
    <t>DE NIGRIS MARIA</t>
  </si>
  <si>
    <t>AZ.AGR.LAMANNA SOC.SEMPLICE</t>
  </si>
  <si>
    <t>SPNGMN25B60L472D</t>
  </si>
  <si>
    <t>SPINELLI GIACOMINA</t>
  </si>
  <si>
    <t>PDNNMR67E60H096O</t>
  </si>
  <si>
    <t>PEDONE ANNA MARIA</t>
  </si>
  <si>
    <t>SEMPREVERDE DI PETRUZZI E SILVESTRI SS</t>
  </si>
  <si>
    <t>TRANTN72E57F376A</t>
  </si>
  <si>
    <t>TAURO ANTONIA</t>
  </si>
  <si>
    <t>LA MASSERIA SNC DI CANTORE FILIPPO E CANTORE GIUSE</t>
  </si>
  <si>
    <t>AZ.AGR.MONTE DELLA VECCHIA DI</t>
  </si>
  <si>
    <t>CRNMGS36H48L472Q</t>
  </si>
  <si>
    <t>CARENZA MARIA GIUSEPPA</t>
  </si>
  <si>
    <t>SPNGRD73E31E038T</t>
  </si>
  <si>
    <t>SPINELLI GERARDO</t>
  </si>
  <si>
    <t>CSTFNC65A48A662E</t>
  </si>
  <si>
    <t>CASTELLANO FRANCESCA</t>
  </si>
  <si>
    <t>MCCMRA72S49A149W</t>
  </si>
  <si>
    <t>MICCOLIS MARIA</t>
  </si>
  <si>
    <t>DDDMNL67S12H096C</t>
  </si>
  <si>
    <t>D'ADDABBO EMANUELE</t>
  </si>
  <si>
    <t>LLVGNN60H26C134X</t>
  </si>
  <si>
    <t>LOLIVA GIOVANNI</t>
  </si>
  <si>
    <t>LNZGPP81C30C134D</t>
  </si>
  <si>
    <t>LANZILOTTA GIUSEPPE</t>
  </si>
  <si>
    <t>PCAMRA44L60L472E</t>
  </si>
  <si>
    <t>PACE MARIA</t>
  </si>
  <si>
    <t>NTNMNT87A60H096U</t>
  </si>
  <si>
    <t>ANTONELLI MARIANTONIETTA</t>
  </si>
  <si>
    <t>RCCPQL76S19H096G</t>
  </si>
  <si>
    <t>RECCHIA PASQUALE</t>
  </si>
  <si>
    <t>PSCFNC49R25L472W</t>
  </si>
  <si>
    <t>PASCIOLLA FRANCESCO</t>
  </si>
  <si>
    <t>MDASVR87H24A662R</t>
  </si>
  <si>
    <t>AMODEO SAVERIO</t>
  </si>
  <si>
    <t>DFLPLA76H08C975H</t>
  </si>
  <si>
    <t>DEFILIPPIS PAOLO</t>
  </si>
  <si>
    <t>RDVMRA71T01C975M</t>
  </si>
  <si>
    <t>REDAVID MARIO</t>
  </si>
  <si>
    <t>MSCLMP78R42E038Y</t>
  </si>
  <si>
    <t>MASCI OLIMPIA</t>
  </si>
  <si>
    <t>RBRPLM31C53H643C</t>
  </si>
  <si>
    <t>ARBOREA PALMA</t>
  </si>
  <si>
    <t>DLRVNF48D08L472R</t>
  </si>
  <si>
    <t>DI LAURO VITO ONOFRIO</t>
  </si>
  <si>
    <t>LFNVTI31S04L472D</t>
  </si>
  <si>
    <t>ELEFANTE VITO</t>
  </si>
  <si>
    <t>CLDGPP45A44H643E</t>
  </si>
  <si>
    <t>COLADONATO GIUSEPPA</t>
  </si>
  <si>
    <t>DPRVPL51A21L472K</t>
  </si>
  <si>
    <t>DI PIRCHIO VITO PAOLO</t>
  </si>
  <si>
    <t>CRNPLA64E24L472C</t>
  </si>
  <si>
    <t>CARENZA PAOLO</t>
  </si>
  <si>
    <t>DBTGPP71D28L425X</t>
  </si>
  <si>
    <t>DIBATTISTA GIUSEPPE</t>
  </si>
  <si>
    <t>SOCIETA AGRICOLA GIEMME S.S.</t>
  </si>
  <si>
    <t>DBTNCL73P29L425C</t>
  </si>
  <si>
    <t>DIBATTISTA NICOLA</t>
  </si>
  <si>
    <t>NTTGPP50R03C975S</t>
  </si>
  <si>
    <t>AZ. AGR. DELL'AERA FILIPPO STEFANO S. A. S.</t>
  </si>
  <si>
    <t>DLRVTI48A13H643Y</t>
  </si>
  <si>
    <t>DILORENZO VITO</t>
  </si>
  <si>
    <t>LMSVCN65D05L425M</t>
  </si>
  <si>
    <t>LAMASCESE VINCENZO</t>
  </si>
  <si>
    <t>SRCNGL84S54A048Q</t>
  </si>
  <si>
    <t>SARACINO ANGELA</t>
  </si>
  <si>
    <t>TNDPLA56L03L472L</t>
  </si>
  <si>
    <t>TUNDO PAOLO</t>
  </si>
  <si>
    <t>SPDLNZ30P52L472M</t>
  </si>
  <si>
    <t>SPADA LORENZA</t>
  </si>
  <si>
    <t>LMRCRL88P02H096I</t>
  </si>
  <si>
    <t>LAMORGESE CARLO</t>
  </si>
  <si>
    <t>PLMPTR59R14H643V</t>
  </si>
  <si>
    <t>PALUMBO PIETRO</t>
  </si>
  <si>
    <t>SVNSFN75D02H096H</t>
  </si>
  <si>
    <t>SAVINO STEFANO</t>
  </si>
  <si>
    <t>RLNMTR63P55L472X</t>
  </si>
  <si>
    <t>ORLANDO MARIA TERESA</t>
  </si>
  <si>
    <t>DDNNLG52B60A285X</t>
  </si>
  <si>
    <t>DI DONNA ANGELA GIUSEPPINA</t>
  </si>
  <si>
    <t>PRLFNC58C12H643M</t>
  </si>
  <si>
    <t>PIRULLI FRANCESCO</t>
  </si>
  <si>
    <t>MRTLRD48S18L472W</t>
  </si>
  <si>
    <t>MARTNELLI LEONARDO</t>
  </si>
  <si>
    <t>AZ. AGR. COFRA S.S. DEI F.LLI</t>
  </si>
  <si>
    <t>VLNNCL65M09L472F</t>
  </si>
  <si>
    <t>VALENZANO NICOLA</t>
  </si>
  <si>
    <t>MSANGL44T56L472Z</t>
  </si>
  <si>
    <t>MASI ANGELA</t>
  </si>
  <si>
    <t>LRCGPP64M24C975L</t>
  </si>
  <si>
    <t>LARUCCIA GIUSEPPE</t>
  </si>
  <si>
    <t>LRCCSM44L22C975P</t>
  </si>
  <si>
    <t>LARUCCIA COSIMO</t>
  </si>
  <si>
    <t>RDVVTI64C26A662B</t>
  </si>
  <si>
    <t>REDAVID VITO</t>
  </si>
  <si>
    <t>TRSMGS45M70F280R</t>
  </si>
  <si>
    <t>TAURISANO MARIA GIUSEPPA</t>
  </si>
  <si>
    <t>VLNFNC58M07H643B</t>
  </si>
  <si>
    <t>VALENZANO FRANCESCO</t>
  </si>
  <si>
    <t>VLNPTR94R05C975U</t>
  </si>
  <si>
    <t>VALENZANO PIETRO</t>
  </si>
  <si>
    <t>VLNFNC63R27H643Q</t>
  </si>
  <si>
    <t>VVLNCL67S03C975S</t>
  </si>
  <si>
    <t>VAVALLE NICOLA</t>
  </si>
  <si>
    <t>CLSNTN46D29H643Q</t>
  </si>
  <si>
    <t>CALISI ANTONIO</t>
  </si>
  <si>
    <t>DNGNTN70T07H096Z</t>
  </si>
  <si>
    <t>DONGIOVANNI ANTONIO</t>
  </si>
  <si>
    <t>TTMGNN66S13C975S</t>
  </si>
  <si>
    <t>TATAMARO GIOVANNI</t>
  </si>
  <si>
    <t>SOC .AGR. SEMP. tenute d'onghia</t>
  </si>
  <si>
    <t>DMBNLM33P04C975J</t>
  </si>
  <si>
    <t>D'AMBRUOSO ANGELO MICHELE</t>
  </si>
  <si>
    <t>DVGFNC50C12C975H</t>
  </si>
  <si>
    <t>DI VAGNO FRANCESCO</t>
  </si>
  <si>
    <t>SREFNC35S16H096H</t>
  </si>
  <si>
    <t>SERIO FRANCESCO</t>
  </si>
  <si>
    <t>LNTRGR62C03A669V</t>
  </si>
  <si>
    <t>LANOTTE RUGGIERO</t>
  </si>
  <si>
    <t>MSTVTI70S10H096A</t>
  </si>
  <si>
    <t>MASTRANGELO VITO</t>
  </si>
  <si>
    <t>DPNVCN33S29L472C</t>
  </si>
  <si>
    <t>DI PINTO VINCENZO</t>
  </si>
  <si>
    <t>BLZVTI65T11C134W</t>
  </si>
  <si>
    <t>BULZACCHELLI VITO</t>
  </si>
  <si>
    <t>SSCVSN36C01L472B</t>
  </si>
  <si>
    <t>SUSCA VITO SANTE</t>
  </si>
  <si>
    <t>MGGPQD43P52L472Q</t>
  </si>
  <si>
    <t>MAGGIOLINI PASQUA DOMENICA</t>
  </si>
  <si>
    <t>SOC.AGR. F.LLI TAURO S.S.</t>
  </si>
  <si>
    <t>RSLGPP75D30A048H</t>
  </si>
  <si>
    <t>RISOLA GIUSEPPE</t>
  </si>
  <si>
    <t>DPRNDM80D70F280L</t>
  </si>
  <si>
    <t>D'APRILE ANNA DOMENICA</t>
  </si>
  <si>
    <t>MZZLGU53M68H096V</t>
  </si>
  <si>
    <t>MEZZAPESA LUIGIA</t>
  </si>
  <si>
    <t>MZZFNC58C08L472O</t>
  </si>
  <si>
    <t>MAZZONE FRANCESCO</t>
  </si>
  <si>
    <t>VLNNRT50E62L472Q</t>
  </si>
  <si>
    <t>VALENTINI ANNA RITA</t>
  </si>
  <si>
    <t>LGGGPP43R24C975T</t>
  </si>
  <si>
    <t>PLMNLT47L61L472W</t>
  </si>
  <si>
    <t>PALMISANO ANGELA TERESA</t>
  </si>
  <si>
    <t>LUVA SOCIETÀ AGRICOLA A RESP. LIM. SEMPLIFICATA</t>
  </si>
  <si>
    <t>CZZRRT94B12C134M</t>
  </si>
  <si>
    <t>CAZZOLLA ROBERTO</t>
  </si>
  <si>
    <t>PPAGPP64L27F637V</t>
  </si>
  <si>
    <t>APPIO GIUSEPPE</t>
  </si>
  <si>
    <t>BLCMST34C07B923T</t>
  </si>
  <si>
    <t>BALACCO MODESTO</t>
  </si>
  <si>
    <t>TSRGPP73A06A285W</t>
  </si>
  <si>
    <t>TESORO GIUSEPPE</t>
  </si>
  <si>
    <t>BARLETTA-ANDRIA-TRANI</t>
  </si>
  <si>
    <t>BGNNCL67S22C469E</t>
  </si>
  <si>
    <t>BAGNI NICOLA</t>
  </si>
  <si>
    <t>STRFNC52D67H645U</t>
  </si>
  <si>
    <t>STRAGAPEDE FRANCESCA</t>
  </si>
  <si>
    <t>AZ.AGR.MASSERIA CANTONE DI CRISTO SOC.AGR.S.</t>
  </si>
  <si>
    <t>TAISVR92H18H096O</t>
  </si>
  <si>
    <t>AIUTO SAVERIO</t>
  </si>
  <si>
    <t>PTRLGU42T13C134T</t>
  </si>
  <si>
    <t>PETRUZZI LUIGI</t>
  </si>
  <si>
    <t>MSTLCU71R71H096V</t>
  </si>
  <si>
    <t>MASTRANGELO LUCIA</t>
  </si>
  <si>
    <t>SOC. AGR. ASCANIO S. S.</t>
  </si>
  <si>
    <t>LNGMRA59H64C134Q</t>
  </si>
  <si>
    <t>LONGO MARIA</t>
  </si>
  <si>
    <t>FSTGNN81H21C134H</t>
  </si>
  <si>
    <t>FESTINO GIANNI</t>
  </si>
  <si>
    <t>PLLNTN71E10A883R</t>
  </si>
  <si>
    <t>PELLEGRINI ANTONIO</t>
  </si>
  <si>
    <t>PCALVT62S12H096J</t>
  </si>
  <si>
    <t>PACE LUIGI VITO</t>
  </si>
  <si>
    <t>DCCFNC60B07C975M</t>
  </si>
  <si>
    <t>D'ACCOLTI FRANCESCO</t>
  </si>
  <si>
    <t>MLUGPP59H05F376Z</t>
  </si>
  <si>
    <t>MUOLO GIUSEPPE</t>
  </si>
  <si>
    <t>VRGSLL46L52A048Y</t>
  </si>
  <si>
    <t>VIRGILIO ISABELLA TERESA</t>
  </si>
  <si>
    <t>DPRPSQ51D51L472B</t>
  </si>
  <si>
    <t>D'APRILE PASQUA</t>
  </si>
  <si>
    <t>SOC. AGR. LA FONTE S.S.</t>
  </si>
  <si>
    <t>CMPFLC40L67B998N</t>
  </si>
  <si>
    <t>CAMPANALE FELICIA</t>
  </si>
  <si>
    <t>MRTSVN46H12L472E</t>
  </si>
  <si>
    <t>MAROTTA SAVINO</t>
  </si>
  <si>
    <t>D'AMBROSIO SOCIETA' AGRICOLA S.R.L.</t>
  </si>
  <si>
    <t>SGLNMR59M62H643Y</t>
  </si>
  <si>
    <t>SUGLIA ANNA MARIA</t>
  </si>
  <si>
    <t>SVNLRD63M10A662J</t>
  </si>
  <si>
    <t>SAVINO LONARDO</t>
  </si>
  <si>
    <t>RDVLNT54T50L472K</t>
  </si>
  <si>
    <t>REDAVID LAURA ANTONIA</t>
  </si>
  <si>
    <t>LMBLSN51A17H096N</t>
  </si>
  <si>
    <t>LOMBARDI ALESSANDRO</t>
  </si>
  <si>
    <t>DPRLSN56B07H096E</t>
  </si>
  <si>
    <t>D'APRILE ALESSANDRO</t>
  </si>
  <si>
    <t>BNSVTI73B10C975D</t>
  </si>
  <si>
    <t>BUONSANTE VITO</t>
  </si>
  <si>
    <t>CCCVLN78E50F280F</t>
  </si>
  <si>
    <t>CICCARELLI EVELINA</t>
  </si>
  <si>
    <t>PTRPLM86R50A048U</t>
  </si>
  <si>
    <t>PIETROFORTE PALMA</t>
  </si>
  <si>
    <t>PCLMGS43T49C134P</t>
  </si>
  <si>
    <t>PICELLA MARIA GIUSEPPINA</t>
  </si>
  <si>
    <t>PVNDNC45H07H096T</t>
  </si>
  <si>
    <t>PAVONE DOMENICO</t>
  </si>
  <si>
    <t>PGLVLG40H61H096E</t>
  </si>
  <si>
    <t>PUGLIESE VITA LUIGIA</t>
  </si>
  <si>
    <t>CPNMST50H09L472K</t>
  </si>
  <si>
    <t>CAPONE MODESTO</t>
  </si>
  <si>
    <t>SOCIETA' AGR. SAN LUCA di Vito Antonio Giuliano e C. s.s.</t>
  </si>
  <si>
    <t>CMPRCR54T55A662E</t>
  </si>
  <si>
    <t>CAMPANELLA ROSA CARMELA</t>
  </si>
  <si>
    <t>STSMRS59T52L049I</t>
  </si>
  <si>
    <t>STASI MARIA ROSARIA</t>
  </si>
  <si>
    <t>CTAGPP50H22A662I</t>
  </si>
  <si>
    <t>ACITO GIUSEPPE</t>
  </si>
  <si>
    <t>MASSERIA OVILE DELL'ERA DI GIULIANO V.A. e C. SOC. AGR. SEMPLICE</t>
  </si>
  <si>
    <t>MLLGDM79P13A662R</t>
  </si>
  <si>
    <t>MALLARDI GIANDOMENICO</t>
  </si>
  <si>
    <t>SOC. AGR. VALLE SANA di Giuliano Giovanni e C. s.s.</t>
  </si>
  <si>
    <t>LFNGLL87S06H096F</t>
  </si>
  <si>
    <t>ELEFANTE GUGLIELMO</t>
  </si>
  <si>
    <t>CNTVCN82A05H645P</t>
  </si>
  <si>
    <t>CANTATORE VINCENZO SAVIO</t>
  </si>
  <si>
    <t>PSCGNN90E17A662J</t>
  </si>
  <si>
    <t>PESCE GIOVANNI</t>
  </si>
  <si>
    <t>MAGEL DI BORRACCI NICOLA e C.S.A.S.</t>
  </si>
  <si>
    <t>BRRNCL54S28H643H</t>
  </si>
  <si>
    <t>BORRACCI NICOLA</t>
  </si>
  <si>
    <t>BVRMNC63L56A048Z</t>
  </si>
  <si>
    <t>BAVARO MARIA NICOLETTA CARMELA</t>
  </si>
  <si>
    <t>GRRNTL54L18F027O</t>
  </si>
  <si>
    <t>GIRARDI NATALE</t>
  </si>
  <si>
    <t>MNTFNC77A16E038K</t>
  </si>
  <si>
    <t>MONTELLI FRANCESCO</t>
  </si>
  <si>
    <t>GLTGCR87A21F915H</t>
  </si>
  <si>
    <t>GALETTA GIANCARLO</t>
  </si>
  <si>
    <t>BRRMPL53L54H643O</t>
  </si>
  <si>
    <t>BIRARDI MARIA PAOLA</t>
  </si>
  <si>
    <t>FRSSRG84L29C632T</t>
  </si>
  <si>
    <t>FRISONE SERGIO</t>
  </si>
  <si>
    <t>DNILPR64H28L472D</t>
  </si>
  <si>
    <t>DI NOIA LUIGI PIER BRUNO</t>
  </si>
  <si>
    <t>AGRICOLA F.LLI VOLPE F.SCO E M.LE S.S.</t>
  </si>
  <si>
    <t>CLTNMR77A62C975B</t>
  </si>
  <si>
    <t>COLETTA ANNAMARIA</t>
  </si>
  <si>
    <t>DDNSLL53S55L425O</t>
  </si>
  <si>
    <t>ADDANTE STELLA</t>
  </si>
  <si>
    <t>VLNPTR56D18H643K</t>
  </si>
  <si>
    <t>BRRNRS33D45B923Z</t>
  </si>
  <si>
    <t>BORREGGINE ANNA ROSA</t>
  </si>
  <si>
    <t>AZ. AGRI.LA AGNANO DEI F.LLI MOCCIA SOC.</t>
  </si>
  <si>
    <t>VNTLGU42L05L472N</t>
  </si>
  <si>
    <t>VENTRELLA LUIGI</t>
  </si>
  <si>
    <t>PTRFNC46H11H643T</t>
  </si>
  <si>
    <t>PETRUZZI FRANCESCO</t>
  </si>
  <si>
    <t>RDVVNC40M28H643P</t>
  </si>
  <si>
    <t>REDAVID VITO NICOLA</t>
  </si>
  <si>
    <t>VLNVNT31H13H643L</t>
  </si>
  <si>
    <t>VALENZANO VITANTONIO</t>
  </si>
  <si>
    <t>GNCGBT50H08F915R</t>
  </si>
  <si>
    <t>GENCO GIAMBATTISTA</t>
  </si>
  <si>
    <t>GLNGPP49M31H643M</t>
  </si>
  <si>
    <t>GIULIANO GIUSEPPE</t>
  </si>
  <si>
    <t>DTMPQL77C09A048U</t>
  </si>
  <si>
    <t>DE TOMMASO PASQUALE</t>
  </si>
  <si>
    <t>OLIVETI MARIA SERVEDIO EREDI S.S.</t>
  </si>
  <si>
    <t>RBRRCC49E15H643L</t>
  </si>
  <si>
    <t>ARBOREA ROCCO</t>
  </si>
  <si>
    <t>BRNMHL60D22B923H</t>
  </si>
  <si>
    <t>BARONE MICHELE</t>
  </si>
  <si>
    <t>GLNVRC64E28H643D</t>
  </si>
  <si>
    <t>GIULIANO VITO ROCCO</t>
  </si>
  <si>
    <t>LMSSVR52H25H643X</t>
  </si>
  <si>
    <t>LAMASCESE SAVERIO</t>
  </si>
  <si>
    <t>SRCPLN44R43E038V</t>
  </si>
  <si>
    <t>SURICO APOLLONIA</t>
  </si>
  <si>
    <t>VRNCMN67E16H643E</t>
  </si>
  <si>
    <t>VERNA CARMINE</t>
  </si>
  <si>
    <t>GRIFNC64T02E038N</t>
  </si>
  <si>
    <t>GIURA FRANCESCO VITO</t>
  </si>
  <si>
    <t>DTMFNC52R11L472X</t>
  </si>
  <si>
    <t>DE TOMASO FRANCESCO</t>
  </si>
  <si>
    <t>DDDFNC44M13L472L</t>
  </si>
  <si>
    <t>D'ADDATO FRANCESCO</t>
  </si>
  <si>
    <t>DNGCSC71P45H096R</t>
  </si>
  <si>
    <t>DONGIOVANNI crescenza</t>
  </si>
  <si>
    <t>BNCNNA76H61H096Z</t>
  </si>
  <si>
    <t>BIANCO ANNA</t>
  </si>
  <si>
    <t>BNCMRA75H45H096W</t>
  </si>
  <si>
    <t>BIANCO MARIA</t>
  </si>
  <si>
    <t>SOC COP PUTIGNANESE OLEIF.SOC.</t>
  </si>
  <si>
    <t>SEMPREVERDE S.R.L. SOCIETA' AGRICOLA</t>
  </si>
  <si>
    <t>FTGBRD76M28E038S</t>
  </si>
  <si>
    <t>FATIGUSO BERARDINO</t>
  </si>
  <si>
    <t>TTNVTR78A17A859M</t>
  </si>
  <si>
    <t>TUTINO VITTORIO</t>
  </si>
  <si>
    <t>DCRDNL82P19A048R</t>
  </si>
  <si>
    <t>DE CAROLIS DANIELE</t>
  </si>
  <si>
    <t>CMPMHL51M23E223P</t>
  </si>
  <si>
    <t>CAMPANELLI MICHELE</t>
  </si>
  <si>
    <t>TSRGCM40P09A285S</t>
  </si>
  <si>
    <t>TESORO GIACOMO</t>
  </si>
  <si>
    <t>PRIMO SOLE SOC. COOP. A. R. L.</t>
  </si>
  <si>
    <t>ZCCGNN49E31L472B</t>
  </si>
  <si>
    <t>ZACCHEO GIOVANNI</t>
  </si>
  <si>
    <t>RBNFNC76D30H096S</t>
  </si>
  <si>
    <t>RUBINO FRANCESCO</t>
  </si>
  <si>
    <t>DLRMNG68L65E038H</t>
  </si>
  <si>
    <t>DI LAURO MARIANGELA</t>
  </si>
  <si>
    <t>LNZFNC43L46L472E</t>
  </si>
  <si>
    <t>LONUZZO FRANCESCA</t>
  </si>
  <si>
    <t>LNZNTN36S10L472J</t>
  </si>
  <si>
    <t>LONUZZO ANTONIO</t>
  </si>
  <si>
    <t>RRAGCM59S21L472N</t>
  </si>
  <si>
    <t>ARRE' GIACOMO</t>
  </si>
  <si>
    <t>SMMNLD31M28H645S</t>
  </si>
  <si>
    <t>SUMMO NICOLA DOMENICO</t>
  </si>
  <si>
    <t>COOP. NUOVA AGRICOLTURA S.R.L.</t>
  </si>
  <si>
    <t>SPNLRD56L03L472B</t>
  </si>
  <si>
    <t>SPINELLI LEONARDO</t>
  </si>
  <si>
    <t>PLMNNT54E47L472H</t>
  </si>
  <si>
    <t>PALMISANO ANNA ANTONIA</t>
  </si>
  <si>
    <t>GRMFNC71D15H645Z</t>
  </si>
  <si>
    <t>GRAMEGNA FRANCESCO</t>
  </si>
  <si>
    <t>MRZCML51R71L472U</t>
  </si>
  <si>
    <t>MIRIZZI CARMELA</t>
  </si>
  <si>
    <t>CNTLSU57L67E038T</t>
  </si>
  <si>
    <t>CANTORE LUISA</t>
  </si>
  <si>
    <t>VINICOLA OLEAR.ORTOFR.CC.DD.CO</t>
  </si>
  <si>
    <t>TRIDNC60D27L472S</t>
  </si>
  <si>
    <t>TRIA DOMENICO</t>
  </si>
  <si>
    <t>BLLGNN34R13L472J</t>
  </si>
  <si>
    <t>BELLANTUONO GIOVANNI</t>
  </si>
  <si>
    <t>SOC.AGR. DAN.A.I. S.S.</t>
  </si>
  <si>
    <t>DGRSTN73H22E038H</t>
  </si>
  <si>
    <t>DE GRISANTIS SANTINO</t>
  </si>
  <si>
    <t>SPNMRA85R25H096Q</t>
  </si>
  <si>
    <t>SPINELLI MARIO</t>
  </si>
  <si>
    <t>LEIVTI68R03L425N</t>
  </si>
  <si>
    <t>ELIA VITO</t>
  </si>
  <si>
    <t>BRNLGU83T02A662U</t>
  </si>
  <si>
    <t>BRUNO LUIGI</t>
  </si>
  <si>
    <t>PGLPRI72M16E038U</t>
  </si>
  <si>
    <t>PUGLIESE PIERO</t>
  </si>
  <si>
    <t>TORRE DEL VENTO</t>
  </si>
  <si>
    <t>DNVVCN65M21E038G</t>
  </si>
  <si>
    <t>DONVITO VINCENZO</t>
  </si>
  <si>
    <t>LRCVTI54R05L472J</t>
  </si>
  <si>
    <t>LARUCCIA VITO</t>
  </si>
  <si>
    <t>LRDGNN45D18L472K</t>
  </si>
  <si>
    <t>LEREDE GIOVANNI</t>
  </si>
  <si>
    <t>DLIGCH52B11A225N</t>
  </si>
  <si>
    <t>DILEO GIOACCHINO</t>
  </si>
  <si>
    <t>LTRRSN66T13A662M</t>
  </si>
  <si>
    <t>LITURRI ARSENIO</t>
  </si>
  <si>
    <t>SSCVSN34B05L472H</t>
  </si>
  <si>
    <t>BBTFNC51E17B923K</t>
  </si>
  <si>
    <t>ABBATECOLA FRANCESCO</t>
  </si>
  <si>
    <t>AZIENDA AGRICOLA STOMAZZELLI SS</t>
  </si>
  <si>
    <t>PRCLRD66H28H643J</t>
  </si>
  <si>
    <t>PORCELLI LEONARDO</t>
  </si>
  <si>
    <t>RIOFNC57A24B743L</t>
  </si>
  <si>
    <t>IORIO FRANCESCO</t>
  </si>
  <si>
    <t>RBRVTR57A04H643C</t>
  </si>
  <si>
    <t>ARBOREA VITTORINO</t>
  </si>
  <si>
    <t>PCLTMS47L30C134Y</t>
  </si>
  <si>
    <t>PICELLA TOMMASO</t>
  </si>
  <si>
    <t>TTAFNC69E64A662F</t>
  </si>
  <si>
    <t>TATEO FRANCESCA</t>
  </si>
  <si>
    <t>CHMGNN80E10A662V</t>
  </si>
  <si>
    <t>CHIMIENTI GIOVANNI</t>
  </si>
  <si>
    <t>PRGGPP79L30E223H</t>
  </si>
  <si>
    <t>PERAGINE GIUSEPPE</t>
  </si>
  <si>
    <t>SSCMCL61C06A048T</t>
  </si>
  <si>
    <t>SUSCA MARCELLO</t>
  </si>
  <si>
    <t>MICHELL FRUIT DEI F.LLI ELIA</t>
  </si>
  <si>
    <t>SEMPRINI MARCO E DANIELE S.S.</t>
  </si>
  <si>
    <t>SOC.AGR. ZOCCHI DI ZOCCHI GIUSEPPE E MARISELLA e C. S.S.</t>
  </si>
  <si>
    <t>AZ. AGRICOLA F.LLI LAPIETRA S.S.</t>
  </si>
  <si>
    <t>BSCGNN51P08B923Z</t>
  </si>
  <si>
    <t>BUSCO GIOVANNI LUCA</t>
  </si>
  <si>
    <t>MSALCU42H52H749E</t>
  </si>
  <si>
    <t>MASI LUCIA</t>
  </si>
  <si>
    <t>MLLGPP55T23H749R</t>
  </si>
  <si>
    <t>MILILLO GIUSEPPE</t>
  </si>
  <si>
    <t>VTTGPP69S03Z112L</t>
  </si>
  <si>
    <t>VITTORE GIUSEPPE</t>
  </si>
  <si>
    <t>CLPDNC43C19H749C</t>
  </si>
  <si>
    <t>COLAPIETRO DOMENICO</t>
  </si>
  <si>
    <t>SPRVLN62E09H749N</t>
  </si>
  <si>
    <t>SPORTELLI VITO LEONARDO</t>
  </si>
  <si>
    <t>SPNGTN68P27H749S</t>
  </si>
  <si>
    <t>SPINELLI AGOSTINO COSIMO</t>
  </si>
  <si>
    <t>NTTLCU58C57H749E</t>
  </si>
  <si>
    <t>NETTI LUCIA</t>
  </si>
  <si>
    <t>SVNDNC87T29H096R</t>
  </si>
  <si>
    <t>SAVINO DOMENICO</t>
  </si>
  <si>
    <t>AZIENDA AGRICOLA ELLEDI S.S.</t>
  </si>
  <si>
    <t>MNTVTI73D24E038X</t>
  </si>
  <si>
    <t>MONTELLI VITO</t>
  </si>
  <si>
    <t>PNTTLI43E04E038O</t>
  </si>
  <si>
    <t>PINTO ITALO</t>
  </si>
  <si>
    <t>CRNNGL60T15H096A</t>
  </si>
  <si>
    <t>CARENZA ANGELO</t>
  </si>
  <si>
    <t>CSTNGL60L07C975Z</t>
  </si>
  <si>
    <t>CISTERNINO ANGELO</t>
  </si>
  <si>
    <t>BNDNCL69E05C134F</t>
  </si>
  <si>
    <t>BENEDETTO NICOLA</t>
  </si>
  <si>
    <t>SPNMCL46R21F915K</t>
  </si>
  <si>
    <t>SPINELLI MARCELLO</t>
  </si>
  <si>
    <t>SPNGPP44M05H749I</t>
  </si>
  <si>
    <t>SPINELLI GIUSEPPE</t>
  </si>
  <si>
    <t>DRENGL49D21H749S</t>
  </si>
  <si>
    <t>DEIURE ANGELO</t>
  </si>
  <si>
    <t>NTZVMR75L41I330L</t>
  </si>
  <si>
    <t>NATUZZI VITA MARIA</t>
  </si>
  <si>
    <t>MNZLGU76R08E223M</t>
  </si>
  <si>
    <t>MANZARO LUIGI</t>
  </si>
  <si>
    <t>DLRPQL51C31B923H</t>
  </si>
  <si>
    <t>DEL RE PASQUALE</t>
  </si>
  <si>
    <t>MLLNCL33B16H749H</t>
  </si>
  <si>
    <t>MILILLO NICOLA</t>
  </si>
  <si>
    <t>NTTNCL55C26A048Q</t>
  </si>
  <si>
    <t>NETTIS NICOLA</t>
  </si>
  <si>
    <t>SSCNRB69E06Z404S</t>
  </si>
  <si>
    <t>SUSCA ONOFRIO BART</t>
  </si>
  <si>
    <t>FIOR DI FRUTTA SOC COOP AGRICOLA</t>
  </si>
  <si>
    <t>CRNMRA75H49E038X</t>
  </si>
  <si>
    <t>CARENZA MARIA</t>
  </si>
  <si>
    <t>PCARLA36R60L472J</t>
  </si>
  <si>
    <t>PACE AURELIA</t>
  </si>
  <si>
    <t>MSSNGL34B25B923O</t>
  </si>
  <si>
    <t>MASSARO ANGELO</t>
  </si>
  <si>
    <t>PLMNCL57R25L472G</t>
  </si>
  <si>
    <t>PALMISANO NICOLA</t>
  </si>
  <si>
    <t>FRMMHL61E05H096C</t>
  </si>
  <si>
    <t>FIERMONTE MICHELE</t>
  </si>
  <si>
    <t>CZZNGL40S22L472W</t>
  </si>
  <si>
    <t>COZZOLONGO ANGELO</t>
  </si>
  <si>
    <t>NGLMTL56A24H749R</t>
  </si>
  <si>
    <t>ANGELILLO MATTEO ALDO</t>
  </si>
  <si>
    <t>NTTGPP58P22L472K</t>
  </si>
  <si>
    <t>CRTNNL63A50L213Z</t>
  </si>
  <si>
    <t>CARETTTO ANTONELLA</t>
  </si>
  <si>
    <t>RZZMRA28M54B923W</t>
  </si>
  <si>
    <t>RIZZI MARIA</t>
  </si>
  <si>
    <t>GLNNGL64H50E038Y</t>
  </si>
  <si>
    <t>GALANTE ANGELA</t>
  </si>
  <si>
    <t>GRRNTN53A04E038D</t>
  </si>
  <si>
    <t>GIRARDI ANTONIO</t>
  </si>
  <si>
    <t>FRINTN66A19L472J</t>
  </si>
  <si>
    <t>FIORE ANTONIO</t>
  </si>
  <si>
    <t>SPDMRA64H60L472Z</t>
  </si>
  <si>
    <t>SPADA MARIA</t>
  </si>
  <si>
    <t>TNGMLC52L49A048Y</t>
  </si>
  <si>
    <t>TANGORRA MARIA LUCIA</t>
  </si>
  <si>
    <t>LRCNCL82P16H096X</t>
  </si>
  <si>
    <t>LARUCCIA NICOLA</t>
  </si>
  <si>
    <t>GLNVNC49S01H643W</t>
  </si>
  <si>
    <t>GIULIANI VITO NICOLA</t>
  </si>
  <si>
    <t>PLONTN45C30H643R</t>
  </si>
  <si>
    <t>POLI ANTONIO</t>
  </si>
  <si>
    <t>PLGFNC59L12L472Q</t>
  </si>
  <si>
    <t>POLIGNANO FRANCESCO</t>
  </si>
  <si>
    <t>VNTDLD73S65Z401C</t>
  </si>
  <si>
    <t>VENTRELLA DANIELA DOMENICA</t>
  </si>
  <si>
    <t>FRLNCL81T14H096J</t>
  </si>
  <si>
    <t>FRALONARDO NICOLA</t>
  </si>
  <si>
    <t>CLDGZM83L42H096B</t>
  </si>
  <si>
    <t>COLADONATO GRAZIA MARIA</t>
  </si>
  <si>
    <t>DCCNCL51D13E155Q</t>
  </si>
  <si>
    <t>D'ECCLESIIS NICOLA</t>
  </si>
  <si>
    <t>LVRNGL46B61L472V</t>
  </si>
  <si>
    <t>LAVARRA ANGELA</t>
  </si>
  <si>
    <t>FRTNGL42P59L472Z</t>
  </si>
  <si>
    <t>FORTUNATO ANGELA</t>
  </si>
  <si>
    <t>CSSDGI42D18L472B</t>
  </si>
  <si>
    <t>CASSOTTA DIEGO</t>
  </si>
  <si>
    <t>CSCGNN61B25L472A</t>
  </si>
  <si>
    <t>CASCARANO GIOVANNI</t>
  </si>
  <si>
    <t>VNTGNN39M12L472S</t>
  </si>
  <si>
    <t>VENTRELLA GIOVANNI</t>
  </si>
  <si>
    <t>DVGMHL73A28C975M</t>
  </si>
  <si>
    <t>DI VAGNO MICHELE</t>
  </si>
  <si>
    <t>LPPGPP60R12C975O</t>
  </si>
  <si>
    <t>lippolis giuseppe</t>
  </si>
  <si>
    <t>LCRVNT53P21F915F</t>
  </si>
  <si>
    <t>LOCOROTONDO VITO ANTONIO</t>
  </si>
  <si>
    <t>TRCGPP55T08C975Y</t>
  </si>
  <si>
    <t>TRICASE GIUSEPPE</t>
  </si>
  <si>
    <t>SOCIETA' AGRICOLA 2P DI POLIGNANO e PINTO</t>
  </si>
  <si>
    <t>PLGGNN39L05H096D</t>
  </si>
  <si>
    <t>POLIGNANO GIOVANNI</t>
  </si>
  <si>
    <t>MZZGPP83R23A048X</t>
  </si>
  <si>
    <t>MEZZAPESA GIUSEPPE NATALE</t>
  </si>
  <si>
    <t>NTTMRA76B69H096Z</t>
  </si>
  <si>
    <t>NETTI MARIA</t>
  </si>
  <si>
    <t>PTRNTN40D28B923I</t>
  </si>
  <si>
    <t>PETROSINO ANTONIO</t>
  </si>
  <si>
    <t>NSTPQL45A14C983R</t>
  </si>
  <si>
    <t>NESTA PASQUALE</t>
  </si>
  <si>
    <t>LRANNA79M45F915A</t>
  </si>
  <si>
    <t>LAERA ANNA</t>
  </si>
  <si>
    <t>NSTDIA58B50B715D</t>
  </si>
  <si>
    <t>NASTI IDA</t>
  </si>
  <si>
    <t>PLMDNT72H19E038D</t>
  </si>
  <si>
    <t>PALMISANO DONATO</t>
  </si>
  <si>
    <t>SBNNGL60A01L472Q</t>
  </si>
  <si>
    <t>SABINO ANGELO</t>
  </si>
  <si>
    <t>CLSSNT58R50H643X</t>
  </si>
  <si>
    <t>CALISI SANTA</t>
  </si>
  <si>
    <t>DNGVTI92L13H096P</t>
  </si>
  <si>
    <t>DE NIGRIS VITO</t>
  </si>
  <si>
    <t>DBRNNT54R55Z103N</t>
  </si>
  <si>
    <t>DE BARI ANTONIETTA</t>
  </si>
  <si>
    <t>MSSGPP41M02B923G</t>
  </si>
  <si>
    <t>MASSARO GIUSEPPE</t>
  </si>
  <si>
    <t>RNNVCN75D12C975C</t>
  </si>
  <si>
    <t>RENNA VINCENZO</t>
  </si>
  <si>
    <t>PLOPTR33S30H643A</t>
  </si>
  <si>
    <t>POLI PIETRO</t>
  </si>
  <si>
    <t>SPNPQL62R10F704H</t>
  </si>
  <si>
    <t>SPINELLI PASQUALE</t>
  </si>
  <si>
    <t>MNZVLN29S06B923I</t>
  </si>
  <si>
    <t>MANZARI VITO LEONARDO</t>
  </si>
  <si>
    <t>DCMSVR57S26E493U</t>
  </si>
  <si>
    <t>DI CIOMMO SAVERIO</t>
  </si>
  <si>
    <t>TNLLBT65B48H096G</t>
  </si>
  <si>
    <t>TINELLA ELISABETTA</t>
  </si>
  <si>
    <t>BRLGTN39A01L109Z</t>
  </si>
  <si>
    <t>BARILE GAETANO</t>
  </si>
  <si>
    <t>DDDRNN70D62F052O</t>
  </si>
  <si>
    <t>DADDIEGO ROSANNA</t>
  </si>
  <si>
    <t>NTTGNN77C08H096Q</t>
  </si>
  <si>
    <t>NETTI GIOVANNI</t>
  </si>
  <si>
    <t>CLMFNC61T65G852P</t>
  </si>
  <si>
    <t>COLOMBI FRANCA</t>
  </si>
  <si>
    <t>BRLNTN78H09L109A</t>
  </si>
  <si>
    <t>BARILE ANTONIO</t>
  </si>
  <si>
    <t>PVNRSN73H52H096J</t>
  </si>
  <si>
    <t>PAVONE ROSSANA</t>
  </si>
  <si>
    <t>PLGLBT84C55H096H</t>
  </si>
  <si>
    <t>POLIGNANO ELISABETTA</t>
  </si>
  <si>
    <t>SOC. AGR. SAN BERNARDINO S.S.</t>
  </si>
  <si>
    <t>GSTNDD36P61H096U</t>
  </si>
  <si>
    <t>GIUSTO ANNA ADDOLORATA</t>
  </si>
  <si>
    <t>CZZGNN38H12L472G</t>
  </si>
  <si>
    <t>CAZZETTA GIOVANNI ANTONIO</t>
  </si>
  <si>
    <t>VNTSFN56L19H096C</t>
  </si>
  <si>
    <t>VENTRELLA STEFANO</t>
  </si>
  <si>
    <t>NTNGNN60D48B923S</t>
  </si>
  <si>
    <t>ANTONICELLI GIOVANNA</t>
  </si>
  <si>
    <t>LRADNT58T15H096P</t>
  </si>
  <si>
    <t>LAERA DONATO</t>
  </si>
  <si>
    <t>DLRFNC54M02L472V</t>
  </si>
  <si>
    <t>DI LAURO FRANCESCO</t>
  </si>
  <si>
    <t>GTTFNC55R14L472N</t>
  </si>
  <si>
    <t>GIOTTA FRANCESCO</t>
  </si>
  <si>
    <t>GRLPQL29E17L472L</t>
  </si>
  <si>
    <t>GIROLAMO PASQUALE</t>
  </si>
  <si>
    <t>MNZGNN42A12L472N</t>
  </si>
  <si>
    <t>MANZARI GIOVANNI</t>
  </si>
  <si>
    <t>BLLSFN54M03L472D</t>
  </si>
  <si>
    <t>BELLINI STEFANO</t>
  </si>
  <si>
    <t>SPNNCL56C14L472M</t>
  </si>
  <si>
    <t>SPINELLI NICOLA</t>
  </si>
  <si>
    <t>RRAGPP88S18A048D</t>
  </si>
  <si>
    <t>ARRE' GIUSEPPE</t>
  </si>
  <si>
    <t>LSUGPP45A04A662I</t>
  </si>
  <si>
    <t>LUISI GIUSEPPE</t>
  </si>
  <si>
    <t>MNSNGL69M48E038S</t>
  </si>
  <si>
    <t>MANSUETO ANGELA</t>
  </si>
  <si>
    <t>FDLBRN62A05B474V</t>
  </si>
  <si>
    <t>AZIENDA AGRICOLA DEL MONTE CASTELLO DI FEDELI BRUNO</t>
  </si>
  <si>
    <t>MACERATA</t>
  </si>
  <si>
    <t>ALEPPO DI COLANGELO GIUSEPPE</t>
  </si>
  <si>
    <t>BRERO F.LLI GIUSEPPE E MAURIZI</t>
  </si>
  <si>
    <t>RMNNMR66T63E038H</t>
  </si>
  <si>
    <t>ROMANAZZI ANNA MARIA</t>
  </si>
  <si>
    <t>DLCCSM49C01C975L</t>
  </si>
  <si>
    <t>DE LUCIA COSIMO</t>
  </si>
  <si>
    <t>DLSFNC37S24C975H</t>
  </si>
  <si>
    <t>D'ALESSANDRO FRANCESCO</t>
  </si>
  <si>
    <t>DLSGPP47P01C975M</t>
  </si>
  <si>
    <t>D'ALESSANDRO GIUSEPPE</t>
  </si>
  <si>
    <t>SPDNLL41M17C975V</t>
  </si>
  <si>
    <t>SPADA NICOLA LEONARDO</t>
  </si>
  <si>
    <t>MCCSFN76A49F280H</t>
  </si>
  <si>
    <t>MICCOLIS STEFANIA</t>
  </si>
  <si>
    <t>SOCIETA' AGRICOLA S. GIORGIA DI BASSETTO E C. S.S.</t>
  </si>
  <si>
    <t>PLCRCC88E27I480U</t>
  </si>
  <si>
    <t>PAOLICCHIO ROCCO</t>
  </si>
  <si>
    <t>MRTNTN76M25E038Q</t>
  </si>
  <si>
    <t>MARTINA ANTONIO</t>
  </si>
  <si>
    <t>GRNGLI66C42G251R</t>
  </si>
  <si>
    <t>GUARINI GIULIA</t>
  </si>
  <si>
    <t>GGNMRS56P66H096Y</t>
  </si>
  <si>
    <t>GIGANTE MARISA</t>
  </si>
  <si>
    <t>STELY SOCIETA' AGRICOLA S.S.</t>
  </si>
  <si>
    <t>PRDDNC36B08L472M</t>
  </si>
  <si>
    <t>PRUDENTE DOMENICO</t>
  </si>
  <si>
    <t>CRDVNC33E24A048W</t>
  </si>
  <si>
    <t>CARDETTA VITO NICOLA</t>
  </si>
  <si>
    <t>NTTGFR86R27C134Z</t>
  </si>
  <si>
    <t>NITTI GIANFRANCO</t>
  </si>
  <si>
    <t>MGGNLR78C04E038J</t>
  </si>
  <si>
    <t>MAGGIPINTO ANGELORONZO</t>
  </si>
  <si>
    <t>NTTNNF60L01C975X</t>
  </si>
  <si>
    <t>NITTI ANTONIO FRANCESCO</t>
  </si>
  <si>
    <t>LLLPQL52H26A048U</t>
  </si>
  <si>
    <t>LELLA PASQUALE</t>
  </si>
  <si>
    <t>PPLDTN54H05C134J</t>
  </si>
  <si>
    <t>PIEPOLI DONATO ANTONIO</t>
  </si>
  <si>
    <t>DFNSFN40A23L472X</t>
  </si>
  <si>
    <t>DI FINO STEFANO</t>
  </si>
  <si>
    <t>TRCNMR61A55G291J</t>
  </si>
  <si>
    <t>TRICARICO ANNA MARIA</t>
  </si>
  <si>
    <t>TOP FRUIT DI A.COLUCCI e C.S.A.S</t>
  </si>
  <si>
    <t>AGR.LA FITTA srl</t>
  </si>
  <si>
    <t>NCRDGH81M26Z129C</t>
  </si>
  <si>
    <t>INCROZNATU DAN GHEORGHE</t>
  </si>
  <si>
    <t>SLMVTI64P10A048C</t>
  </si>
  <si>
    <t>SALMINCI VITO</t>
  </si>
  <si>
    <t>SPNNLP44H29F915Q</t>
  </si>
  <si>
    <t>SPINELLI NICOLA PIETRO</t>
  </si>
  <si>
    <t>SPRSFN53C05H749G</t>
  </si>
  <si>
    <t>SPORTELLI STEFANO</t>
  </si>
  <si>
    <t>FRINGL66L23A225M</t>
  </si>
  <si>
    <t>FIORE ANGELO</t>
  </si>
  <si>
    <t>SRNNTN68D04I053T</t>
  </si>
  <si>
    <t>SORANNO ANTONIO</t>
  </si>
  <si>
    <t>DPRCML69A41E038N</t>
  </si>
  <si>
    <t>D APRILE CARMELA</t>
  </si>
  <si>
    <t>LPPNLM66D49E038B</t>
  </si>
  <si>
    <t>LIPPOLIS ANGELA MARIA</t>
  </si>
  <si>
    <t>DTMFNC24H13L472H</t>
  </si>
  <si>
    <t>FNTNGL65D05C975G</t>
  </si>
  <si>
    <t>FONTANA ANGELO</t>
  </si>
  <si>
    <t>DLFPQL54T27H096P</t>
  </si>
  <si>
    <t>DELFINE PASQUALE</t>
  </si>
  <si>
    <t>FNTGPP39C08C975R</t>
  </si>
  <si>
    <t>FONTANA GIUSEPPE ANDREA</t>
  </si>
  <si>
    <t>LRCVTI67H14C975F</t>
  </si>
  <si>
    <t>RNDLRT84S13I470E</t>
  </si>
  <si>
    <t>RINAUDO ALBERTO</t>
  </si>
  <si>
    <t>RSTCLN50R01E038D</t>
  </si>
  <si>
    <t>RESTA CARLO ANTONIO</t>
  </si>
  <si>
    <t>CASCINA ALTA SOCIETA SEMPLICE</t>
  </si>
  <si>
    <t>AZIENDA AGRICOLA RADICCI S.S.</t>
  </si>
  <si>
    <t>TLLGMR58D12D205V</t>
  </si>
  <si>
    <t>TALLONE GIANMARIO</t>
  </si>
  <si>
    <t>AGRISOLE SOCIETA' AGRICOLA DI ARCHIATI S.S.</t>
  </si>
  <si>
    <t>GTTLLN22T56G388B</t>
  </si>
  <si>
    <t>AZ.AGRICOLA CASE CHIAPPONI DI GATTONE LILIANA</t>
  </si>
  <si>
    <t>DRMRND62C08F376B</t>
  </si>
  <si>
    <t>DORMIO RAIMONDO</t>
  </si>
  <si>
    <t>VLNMRA60S46L472J</t>
  </si>
  <si>
    <t>VALENTINI MARIA</t>
  </si>
  <si>
    <t>PEVIANI SPA</t>
  </si>
  <si>
    <t>NTRFNC79H30H096X</t>
  </si>
  <si>
    <t>NOTARANGELO FRANCESCO</t>
  </si>
  <si>
    <t>MAERO FRUTTA SOC. COOP. AGRICO</t>
  </si>
  <si>
    <t>AZ AGR MAERO SOCIETA SEMPLICE</t>
  </si>
  <si>
    <t>MRTGTA42E41L472V</t>
  </si>
  <si>
    <t>MAROTTA AGATA</t>
  </si>
  <si>
    <t>SANDRI MAURIZIO E PAOLO</t>
  </si>
  <si>
    <t>NTTSFN70A21H096T</t>
  </si>
  <si>
    <t>NETTI STEFANO</t>
  </si>
  <si>
    <t>BRNCRL64M64A944O</t>
  </si>
  <si>
    <t>BERNAGOZZI CARLA</t>
  </si>
  <si>
    <t>NTRDNC46B01L472P</t>
  </si>
  <si>
    <t>NOTARNICOLA DOMENICO</t>
  </si>
  <si>
    <t>PRFRSO74D52H096Q</t>
  </si>
  <si>
    <t>PERFIDO ROSA</t>
  </si>
  <si>
    <t>VLZGPP40L06L472Y</t>
  </si>
  <si>
    <t>VOLZA GIUSEPPE</t>
  </si>
  <si>
    <t>SPDPRZ48S30L472R</t>
  </si>
  <si>
    <t>SPADA PATRIZIO</t>
  </si>
  <si>
    <t>GRLMNT76D63F280T</t>
  </si>
  <si>
    <t>GIROLAMO MARIA ANTONIETTA</t>
  </si>
  <si>
    <t>BRNMRA57R13A944X</t>
  </si>
  <si>
    <t>BERNAGOZZI MAURO</t>
  </si>
  <si>
    <t>PNIMRS65T03A944S</t>
  </si>
  <si>
    <t>PIANA MORIS</t>
  </si>
  <si>
    <t>GFFLRD43A02F915J</t>
  </si>
  <si>
    <t>GOFFREDO LEONARDO</t>
  </si>
  <si>
    <t>ABA MEDITERRANEA S.C.A.R.L.</t>
  </si>
  <si>
    <t>LA QUERCIA DI ROTOLO PAOLO PIO e C. SOC</t>
  </si>
  <si>
    <t>SOCIETA' AGRICOLA SANT'UGO S.S. DI BASSI</t>
  </si>
  <si>
    <t>LMBVCN95C29A662F</t>
  </si>
  <si>
    <t>LOMBARDO VINCENZO</t>
  </si>
  <si>
    <t>MNFFNC56P28B923P</t>
  </si>
  <si>
    <t>MONFREDA FRANCESCO</t>
  </si>
  <si>
    <t>SORGEVA SOC COOP.VA AGRICOLA</t>
  </si>
  <si>
    <t>CRMCSM67P20E986M</t>
  </si>
  <si>
    <t>CARAMIA COSIMO</t>
  </si>
  <si>
    <t>LTRLRA73B53E783O</t>
  </si>
  <si>
    <t>ELEUTERI LAURA</t>
  </si>
  <si>
    <t>LA CAVALLERIZZA SOCIETA' AGRICOLA</t>
  </si>
  <si>
    <t>DMLDNC54E02A883J</t>
  </si>
  <si>
    <t>DI MOLFETTA DOMENICO</t>
  </si>
  <si>
    <t>LNZNGL75P05F376V</t>
  </si>
  <si>
    <t>LANZILLOTTA ANGELO</t>
  </si>
  <si>
    <t>MZZMTN58S19L472K</t>
  </si>
  <si>
    <t>MAZZONE MARTINO</t>
  </si>
  <si>
    <t>SNNGTN44E17A893X</t>
  </si>
  <si>
    <t>SANNICANDRO GAETANO</t>
  </si>
  <si>
    <t>MNGGCM74P25C975V</t>
  </si>
  <si>
    <t>MANGINI GIACOMO</t>
  </si>
  <si>
    <t>NTTMNG72T51H096F</t>
  </si>
  <si>
    <t>NETTI MARIANGELA</t>
  </si>
  <si>
    <t>NTTLNZ65P62H096T</t>
  </si>
  <si>
    <t>NETTI LORENZA</t>
  </si>
  <si>
    <t>MSTMHL74D06C134R</t>
  </si>
  <si>
    <t>MASTRONARDI MICHELE</t>
  </si>
  <si>
    <t>PLGMHL66L13H096E</t>
  </si>
  <si>
    <t>POLIGNANO MICHELE</t>
  </si>
  <si>
    <t>LPNLGU24H04E038R</t>
  </si>
  <si>
    <t>LOPINTO LUIGI</t>
  </si>
  <si>
    <t>BSSMNL86M12C912V</t>
  </si>
  <si>
    <t>BASSI EMANUELE</t>
  </si>
  <si>
    <t>CALABRIA FRUIT S.S.</t>
  </si>
  <si>
    <t>SELVA MAGGIORE SOCIETA' AGRICOLA S.R.L.</t>
  </si>
  <si>
    <t>MNTNTN66R57F280Z</t>
  </si>
  <si>
    <t>MONTINI ANTONIA</t>
  </si>
  <si>
    <t>MRRNDR68E20F083G</t>
  </si>
  <si>
    <t>MIRRI ANDREA</t>
  </si>
  <si>
    <t>TRILRZ79C53C134V</t>
  </si>
  <si>
    <t>TRIA LUCREZIA</t>
  </si>
  <si>
    <t>GTTFPP68A21G693E</t>
  </si>
  <si>
    <t>GATTO FILIPPO</t>
  </si>
  <si>
    <t>VENEZIA</t>
  </si>
  <si>
    <t>AZIENDA AGRICOLA PARCAPPELLO S.S.</t>
  </si>
  <si>
    <t>NTTGCM70S19E038Y</t>
  </si>
  <si>
    <t>NETTI GIACOMO</t>
  </si>
  <si>
    <t>PSTNGL56B68B923T</t>
  </si>
  <si>
    <t>PASTORE ANGELA</t>
  </si>
  <si>
    <t>SOCIETA' AGRICOLA BIO HEAVEN SRLS</t>
  </si>
  <si>
    <t>FSNVTI59R13E038D</t>
  </si>
  <si>
    <t>FASANELLI VITO</t>
  </si>
  <si>
    <t>SPNGRG56S15G478X</t>
  </si>
  <si>
    <t>SPINETTI GIORGIO</t>
  </si>
  <si>
    <t>SPNCHR85R50A475U</t>
  </si>
  <si>
    <t>SPINETTI CHIARA</t>
  </si>
  <si>
    <t>SPNMRC91A16A475H</t>
  </si>
  <si>
    <t>SPINETTI MARCO</t>
  </si>
  <si>
    <t>GRIFODORO SOCIETA' AGRICOLA S.S.</t>
  </si>
  <si>
    <t>DVNBDS67B12F839U</t>
  </si>
  <si>
    <t>D'AVINO BALDASSARRE</t>
  </si>
  <si>
    <t>DLCSVT36L17A026T</t>
  </si>
  <si>
    <t>DI LUCA SALVATORE</t>
  </si>
  <si>
    <t>SICILBIO SOCIETA' COOP. AGRICOLA A.R.L.</t>
  </si>
  <si>
    <t>SICILBIO SPINAZZA SOCIETA' AGRICOLA</t>
  </si>
  <si>
    <t>NATURMIND SOCIETA' AGRICOLA CONSORTILE ARL</t>
  </si>
  <si>
    <t>MSTNCL60T27C134L</t>
  </si>
  <si>
    <t>MASTRONARDI NICOLA</t>
  </si>
  <si>
    <t>IBLEABIO RANDELLO SOC.AGRICOLA S.R.L.</t>
  </si>
  <si>
    <t>BCCRNN70C62H163G</t>
  </si>
  <si>
    <t>BOCCHIERI ROSANNA</t>
  </si>
  <si>
    <t>SOCIETA AGRICOLA F.LLI ROTONDI S.S.</t>
  </si>
  <si>
    <t>FRTDLA65E55H163O</t>
  </si>
  <si>
    <t>FORTUNATO ADELE</t>
  </si>
  <si>
    <t>CCCDNL79C09F839Q</t>
  </si>
  <si>
    <t>CACCIOLA DANIELE</t>
  </si>
  <si>
    <t>NAPOLI</t>
  </si>
  <si>
    <t>RNANCL88C12H163F</t>
  </si>
  <si>
    <t>ARENA NICOLA</t>
  </si>
  <si>
    <t>SCVGRG84M28F258K</t>
  </si>
  <si>
    <t>SCIVOLETTO GIORGIO</t>
  </si>
  <si>
    <t>DNTMNL83T12B602K</t>
  </si>
  <si>
    <t>DONATO EMANUELE</t>
  </si>
  <si>
    <t>FRRGPP52H01H247X</t>
  </si>
  <si>
    <t>FRAIRE GIUSEPPE</t>
  </si>
  <si>
    <t>FSSVTI74D16C975R</t>
  </si>
  <si>
    <t>FOSSINI VITO</t>
  </si>
  <si>
    <t>DI PALMA S.R.L. SOCIETA' AGRICOLA SRL</t>
  </si>
  <si>
    <t>BRTGRG53S22H247P</t>
  </si>
  <si>
    <t>BERTORELLO GIORGIO</t>
  </si>
  <si>
    <t>AZ.AGR. DIFRUIT - SOCIETÀ AGRICOLA SEMPLICE</t>
  </si>
  <si>
    <t>LLMFNC59M28L804E</t>
  </si>
  <si>
    <t>ALLEMANDRI FRANCO CARLO</t>
  </si>
  <si>
    <t>MNGMRA59R43C741A</t>
  </si>
  <si>
    <t>MENGA MARIA</t>
  </si>
  <si>
    <t>BRBRRT68H07H247V</t>
  </si>
  <si>
    <t>BARBERO ROBERTO</t>
  </si>
  <si>
    <t>COOP AGR SAN LIDANO ARL</t>
  </si>
  <si>
    <t>ORANFRIZER S.R.L.</t>
  </si>
  <si>
    <t>SOC.AGR. DI PASTINA LUCIANO E MELETTI RI</t>
  </si>
  <si>
    <t>AGRI DEMETRA SOC. SEMPL.AGR.</t>
  </si>
  <si>
    <t>DPSMRZ90T51I712U</t>
  </si>
  <si>
    <t>DI PASTINA MARZIA</t>
  </si>
  <si>
    <t>DPSLCN66C04I712Z</t>
  </si>
  <si>
    <t>DI PASTINA LUCIANO</t>
  </si>
  <si>
    <t>BSCDNL70T18E472D</t>
  </si>
  <si>
    <t>BOSCHETTO DANIELE</t>
  </si>
  <si>
    <t>DSAGNN65H25H247U</t>
  </si>
  <si>
    <t>AUDISIO GIOVANNI</t>
  </si>
  <si>
    <t>AZ. AGR. NATURA IBLEA S.R.L.</t>
  </si>
  <si>
    <t>ADRIATICA FUNGHI DI BUCCI TONINA E C SOCIETA' AGRICOLA SEMPLICE</t>
  </si>
  <si>
    <t>MRTSVN65T10Z110X</t>
  </si>
  <si>
    <t>MARTIN SILVANO</t>
  </si>
  <si>
    <t>GHGDRA68L17H247W</t>
  </si>
  <si>
    <t>GHIGO Dario</t>
  </si>
  <si>
    <t>CSMNNT58D17L804W</t>
  </si>
  <si>
    <t>CISMONDO ENZO ANTONIO</t>
  </si>
  <si>
    <t>VNTVCN73H14E038U</t>
  </si>
  <si>
    <t>VENTRELLA VINCENZO</t>
  </si>
  <si>
    <t>GRLLCN58R05I512E</t>
  </si>
  <si>
    <t>GARELLO LUCIANO</t>
  </si>
  <si>
    <t>SOCIETA' AGRICOLA F.LLI. BARNABA S.S.</t>
  </si>
  <si>
    <t>SRDPQL51B46F376F</t>
  </si>
  <si>
    <t>SARDELLA PASQUALINA</t>
  </si>
  <si>
    <t>NGLMRA52M14F376X</t>
  </si>
  <si>
    <t>ANGIULLI MARIO</t>
  </si>
  <si>
    <t>SLCNGL49E03G787T</t>
  </si>
  <si>
    <t>SALICATI ANGELO</t>
  </si>
  <si>
    <t>GNTMCR63D61H096J</t>
  </si>
  <si>
    <t>GENTILE MARIA CARMELA</t>
  </si>
  <si>
    <t>GTTDTM64L10C134M</t>
  </si>
  <si>
    <t>GIOTTA DONATO MARIA</t>
  </si>
  <si>
    <t>MNLVPS69S22C134E</t>
  </si>
  <si>
    <t>MANELLI VITO PASQUALE</t>
  </si>
  <si>
    <t>DNGSLL70D63F915P</t>
  </si>
  <si>
    <t>D'ONGHIA STELLA MARIA</t>
  </si>
  <si>
    <t>CHRDTS69S05C975R</t>
  </si>
  <si>
    <t>CHIARAPPA DONATO SILVANO</t>
  </si>
  <si>
    <t>LLLGPP62S04C134R</t>
  </si>
  <si>
    <t>LILLO GIUSEPPE</t>
  </si>
  <si>
    <t>DMCPRF70R25H096U</t>
  </si>
  <si>
    <t>DE MICHELE PIETRO FRANCESCO</t>
  </si>
  <si>
    <t>DBLBDT64D09H096O</t>
  </si>
  <si>
    <t>DE BELLIS VITTI BENEDETTO</t>
  </si>
  <si>
    <t>GNTRFL61C04C134X</t>
  </si>
  <si>
    <t>GENTILE RAFFAELE</t>
  </si>
  <si>
    <t>MNCMND66E03C134S</t>
  </si>
  <si>
    <t>MANCINI MARINO DOMENICO</t>
  </si>
  <si>
    <t>PLGMHL63P06C134P</t>
  </si>
  <si>
    <t>VNIVCN60S04C134B</t>
  </si>
  <si>
    <t>IVONE VINCENZO</t>
  </si>
  <si>
    <t>MONTALTINO SOC. AGR. COOPERATIVA</t>
  </si>
  <si>
    <t>VNIVNN91S57C134K</t>
  </si>
  <si>
    <t>IVONE VANNA</t>
  </si>
  <si>
    <t>TTNFNC57L15C134C</t>
  </si>
  <si>
    <t>TUTINO FRANCESCO</t>
  </si>
  <si>
    <t>VTTMRA71P44C134H</t>
  </si>
  <si>
    <t>VITTI MARIA</t>
  </si>
  <si>
    <t>AZ. AGR. DI FRANCO S.S</t>
  </si>
  <si>
    <t>AGRIDOC DI DAMIANI E ORSINI</t>
  </si>
  <si>
    <t>ASCOLI PICENO</t>
  </si>
  <si>
    <t>RNLRNI58S67H727N</t>
  </si>
  <si>
    <t>ARNOLFO IRENE</t>
  </si>
  <si>
    <t>AZIENDA AGRICOLA DANIELE DI D'APONTE M..e C. S.N.C</t>
  </si>
  <si>
    <t>SBTDTN65A26F052H</t>
  </si>
  <si>
    <t>SABATO DONATO ANTONIO</t>
  </si>
  <si>
    <t>AGRIBLEA DI AGOSTA GIORGIO e C</t>
  </si>
  <si>
    <t>BNDPPL71E07A191Y</t>
  </si>
  <si>
    <t>BANDINI PIERPAOLO</t>
  </si>
  <si>
    <t>CTTPRF64C01H247T</t>
  </si>
  <si>
    <t>COTTURA PIETRO FRANCO</t>
  </si>
  <si>
    <t>CMPGNN73T16H096L</t>
  </si>
  <si>
    <t>CAMPANELLA GIOVANNI VITO</t>
  </si>
  <si>
    <t>MNGLRT60H15C814F</t>
  </si>
  <si>
    <t>MANGOLINI ALBERTO</t>
  </si>
  <si>
    <t>MSSDNL68H24C814I</t>
  </si>
  <si>
    <t>MASSARENTI DANIELE</t>
  </si>
  <si>
    <t>SOCIETA' AGRICOLA BELLAVISTA DELLE SORELLE NATI</t>
  </si>
  <si>
    <t>BLLRCR68H27A191S</t>
  </si>
  <si>
    <t>BELLOSI RICCARDO</t>
  </si>
  <si>
    <t>SOC.AGR. AGRI WALANT S.S.DI PANELLA WALTER E ANTONIO</t>
  </si>
  <si>
    <t>MSSMSM64R04F156P</t>
  </si>
  <si>
    <t>MASSARENTI MASSIMO</t>
  </si>
  <si>
    <t>PTRGNN88E06H096W</t>
  </si>
  <si>
    <t>PETRUZZI GIOVANNI</t>
  </si>
  <si>
    <t>MNGFNC74S17H096A</t>
  </si>
  <si>
    <t>MANGINI FRANCESCO</t>
  </si>
  <si>
    <t>CPTMRA49M48F376R</t>
  </si>
  <si>
    <t>CAPITANIO MARIA</t>
  </si>
  <si>
    <t>BNDLNZ71M06F918R</t>
  </si>
  <si>
    <t>BONADIMAN LORENZO</t>
  </si>
  <si>
    <t>RZZNGL75D13A399N</t>
  </si>
  <si>
    <t>IORIZZO ANGELO</t>
  </si>
  <si>
    <t>FRTLRT79S29F839J</t>
  </si>
  <si>
    <t>FORTUNATO ALBERTO</t>
  </si>
  <si>
    <t>AZIENDA AGRICOLA TRE EFFE S.R.L.</t>
  </si>
  <si>
    <t>S.A.F.M.A. SAS DI FORTUNATO LUIGIeC.</t>
  </si>
  <si>
    <t>RMNZEI62E31B285I</t>
  </si>
  <si>
    <t>ARMANDO EZIO</t>
  </si>
  <si>
    <t>AZIENDA AGRICOLA DE MAIO S.R.L</t>
  </si>
  <si>
    <t>DMEVCN79H04D701J</t>
  </si>
  <si>
    <t>DE MAIO VINCENZO</t>
  </si>
  <si>
    <t>RMNTTL45L06B285O</t>
  </si>
  <si>
    <t>ARMANDO ATTILIO</t>
  </si>
  <si>
    <t>MGLNZE81T29I470U</t>
  </si>
  <si>
    <t>MIGLIORE ENZO</t>
  </si>
  <si>
    <t>LLGNTN57P22F284X</t>
  </si>
  <si>
    <t>ALLEGRETTA ANTONIO</t>
  </si>
  <si>
    <t>NTTNSN65D62H096F</t>
  </si>
  <si>
    <t>NETTI ANNA SANTA</t>
  </si>
  <si>
    <t>GLVGTN58A05B719O</t>
  </si>
  <si>
    <t>GALAVERNA AGOSTINO</t>
  </si>
  <si>
    <t>PGLFNC72D16E036B</t>
  </si>
  <si>
    <t>AURELI MARIO SOCIETA' SEMPLICE AGRICOLA DEI F.LLI AURELI</t>
  </si>
  <si>
    <t>CASA BIANCA SOC. AGRICOLA DI BERGAMASCHI MASSIMO</t>
  </si>
  <si>
    <t>TSTTVV45P14I485F</t>
  </si>
  <si>
    <t>TOSTO OTTAVIO_VINCENZO</t>
  </si>
  <si>
    <t>GLNFRC81B55A883D</t>
  </si>
  <si>
    <t>GALANTINO FEDERICA</t>
  </si>
  <si>
    <t>NTZLNR89P43H501Q</t>
  </si>
  <si>
    <t>ANTOZZI ELEONORA</t>
  </si>
  <si>
    <t>GNCMRA70H12D005G</t>
  </si>
  <si>
    <t>GENCARELLI MARIO</t>
  </si>
  <si>
    <t>CHRNTL61R57A662A</t>
  </si>
  <si>
    <t>CHERUBINI NATALIA</t>
  </si>
  <si>
    <t>CRCDAA46L61H579A</t>
  </si>
  <si>
    <t>CRUCELI ADA</t>
  </si>
  <si>
    <t>BLACRP46M42H579X</t>
  </si>
  <si>
    <t>BAULEO ACHIROPITA</t>
  </si>
  <si>
    <t>MZZGTN49E13A662E</t>
  </si>
  <si>
    <t>MAZZIOTTI GAETANO</t>
  </si>
  <si>
    <t>CLAMGR68T50D086B</t>
  </si>
  <si>
    <t>CALIO' MARIA GRAZIA</t>
  </si>
  <si>
    <t>AZ AGR BERGONZINI SS</t>
  </si>
  <si>
    <t>PNTGPP68R22G712R</t>
  </si>
  <si>
    <t>PANETTA GIUSEPPE</t>
  </si>
  <si>
    <t>CLLMHL65E09C980M</t>
  </si>
  <si>
    <t>CALLEGARI MICHELE</t>
  </si>
  <si>
    <t>PNTNMR72C18F052I</t>
  </si>
  <si>
    <t>PANETTA NINO MARIANO</t>
  </si>
  <si>
    <t>CTTNNI49E04G923V</t>
  </si>
  <si>
    <t>CATTIN NINO</t>
  </si>
  <si>
    <t>DAVIGHI MARINELLA E LUCIANA S.</t>
  </si>
  <si>
    <t>FBBNRC62H17C814Q</t>
  </si>
  <si>
    <t>FABBRI ENRICO</t>
  </si>
  <si>
    <t>FRNRRT56D16A191P</t>
  </si>
  <si>
    <t>FARINA ROBERTO</t>
  </si>
  <si>
    <t>PANAGRUM SOCIETÀ AGRICOLA SEMPLICE</t>
  </si>
  <si>
    <t>LCNNDR74P03C912T</t>
  </si>
  <si>
    <t>LUCIANI ANDREA</t>
  </si>
  <si>
    <t>MNZDVD60M02G184B</t>
  </si>
  <si>
    <t>MANZONI DAVIDE</t>
  </si>
  <si>
    <t>PZZZVE52T02G923E</t>
  </si>
  <si>
    <t>PEZZOLATO ZEVIO</t>
  </si>
  <si>
    <t>PSTRRT61C10A393V</t>
  </si>
  <si>
    <t>PISTORE ROBERTO</t>
  </si>
  <si>
    <t>PIVA MASSIMO E MILANI ROSSELLA S.S.</t>
  </si>
  <si>
    <t>TDLLSN74H15A191O</t>
  </si>
  <si>
    <t>TEDALDI ALESSANDRO</t>
  </si>
  <si>
    <t>TVRGRZ47E67H579W</t>
  </si>
  <si>
    <t>TAVERNISE GRAZIA</t>
  </si>
  <si>
    <t>BLCLCU71M25F156Y</t>
  </si>
  <si>
    <t>BIOLCATI RINALDI LUCA</t>
  </si>
  <si>
    <t>CVLDNT51P59F156K</t>
  </si>
  <si>
    <t>CAVALLI DONATA</t>
  </si>
  <si>
    <t>FGGCST72C05F156Z</t>
  </si>
  <si>
    <t>FEGGI CRISTIAN</t>
  </si>
  <si>
    <t>SNTVCN91R62B774X</t>
  </si>
  <si>
    <t>SANTORO VINCENZA</t>
  </si>
  <si>
    <t>MNGRFL72E46F156D</t>
  </si>
  <si>
    <t>MANGOLINI RAFFAELLA</t>
  </si>
  <si>
    <t>RMRNSC77M49C912V</t>
  </si>
  <si>
    <t>ARMARI NATASCIA</t>
  </si>
  <si>
    <t>VNDMRZ57S06F156R</t>
  </si>
  <si>
    <t>VANDELLI MAURIZIO</t>
  </si>
  <si>
    <t>TDSFNC78B27H579S</t>
  </si>
  <si>
    <t>TEDESCO FRANCESCO</t>
  </si>
  <si>
    <t>ZNLFLV53M18F156T</t>
  </si>
  <si>
    <t>ZANELLATI FLAVIO</t>
  </si>
  <si>
    <t>ZNLMRA56H12F156X</t>
  </si>
  <si>
    <t>ZANELLATI MAURO</t>
  </si>
  <si>
    <t>PSTFRC89B28G916M</t>
  </si>
  <si>
    <t>PISTORE FEDERICO</t>
  </si>
  <si>
    <t>PSTMHL83A07G916C</t>
  </si>
  <si>
    <t>PISTORE MICHELE</t>
  </si>
  <si>
    <t>VSNFBA52P26A393H</t>
  </si>
  <si>
    <t>VISENTINI FABIO</t>
  </si>
  <si>
    <t>PCAVCN62M20H269S</t>
  </si>
  <si>
    <t>PACE VINCENZO</t>
  </si>
  <si>
    <t>NON SOLO FRUTTA SOC. AGR. S.R.L.</t>
  </si>
  <si>
    <t>MRCNTN78R44Z114F</t>
  </si>
  <si>
    <t>MARICONDA ANTONIA</t>
  </si>
  <si>
    <t>GRRMHL72M30A191A</t>
  </si>
  <si>
    <t>GUERRINI MICHELE</t>
  </si>
  <si>
    <t>MNGGLN62P17F156C</t>
  </si>
  <si>
    <t>MANGOLINI GIULIANO</t>
  </si>
  <si>
    <t>TRNDNL62R70A393L</t>
  </si>
  <si>
    <t>TRENTINI DANIELA</t>
  </si>
  <si>
    <t>VCCLGU73S25D184A</t>
  </si>
  <si>
    <t>VECCHIO LUIGI</t>
  </si>
  <si>
    <t>AZ AGR F.LLI IODICE S. e R. SAS</t>
  </si>
  <si>
    <t>FRNBTL53B25E406F</t>
  </si>
  <si>
    <t>FRANCO BARTOLOMEO</t>
  </si>
  <si>
    <t>FRFPQL49L24D005V</t>
  </si>
  <si>
    <t>FARFALLA PASQUALE</t>
  </si>
  <si>
    <t>RSSFRZ82S27I470X</t>
  </si>
  <si>
    <t>RISSO FABRIZIO</t>
  </si>
  <si>
    <t>LNDGNN67R06A944M</t>
  </si>
  <si>
    <t>LANDUZZI GIANNI</t>
  </si>
  <si>
    <t>NNRMRA66T11A399E</t>
  </si>
  <si>
    <t>IANNARONE MARIO</t>
  </si>
  <si>
    <t>GRMMRA53B18D304V</t>
  </si>
  <si>
    <t>GRIMOLI MARIO</t>
  </si>
  <si>
    <t>BRNDNC41H03F376A</t>
  </si>
  <si>
    <t>BARNABA DOMENICO</t>
  </si>
  <si>
    <t>SOCIETA' AGRICOLA LA VECCHIA CAPITOLICCH</t>
  </si>
  <si>
    <t>LA FARA GIARDINO SOC.COOP.A R.</t>
  </si>
  <si>
    <t>AGRICOLA LA FARA S.R.L.</t>
  </si>
  <si>
    <t>GTTCSR47H03E038Q</t>
  </si>
  <si>
    <t>GATTI CESARE</t>
  </si>
  <si>
    <t>GTTTMS76L29B998V</t>
  </si>
  <si>
    <t>GATTI TOMMASO</t>
  </si>
  <si>
    <t>PDNGLI89M48A048H</t>
  </si>
  <si>
    <t>PEDONE GIULIA</t>
  </si>
  <si>
    <t>PGLGNN52L01H096Z</t>
  </si>
  <si>
    <t>PUGLIESE GIOVANNI</t>
  </si>
  <si>
    <t>PLMBRC69H69A048F</t>
  </si>
  <si>
    <t>PALMIROTTA BEATRICE</t>
  </si>
  <si>
    <t>TROSVT71B16C351H</t>
  </si>
  <si>
    <t>TORO SALVATORE</t>
  </si>
  <si>
    <t>TRONGL44M27F209G</t>
  </si>
  <si>
    <t>TORO ANGELO</t>
  </si>
  <si>
    <t>SOC.AGR. ZAMAGNI E MERLI S.S.</t>
  </si>
  <si>
    <t>CLBGLC78C14H579M</t>
  </si>
  <si>
    <t>CALABRÒ GIANLUCA</t>
  </si>
  <si>
    <t>TDSGPR64R10H579C</t>
  </si>
  <si>
    <t>TEDESCO GIAMPIERO</t>
  </si>
  <si>
    <t>SOCIETA AGRICOLA SALVI VIVAI S.S</t>
  </si>
  <si>
    <t>GRSRMR51L68E678C</t>
  </si>
  <si>
    <t>GRISARO ROSAMARIA</t>
  </si>
  <si>
    <t>CRLGDU40S09E041G</t>
  </si>
  <si>
    <t>CARLI GUIDO</t>
  </si>
  <si>
    <t>LCCLRD56A08B426V</t>
  </si>
  <si>
    <t>LICCIARDI LEONARDO</t>
  </si>
  <si>
    <t>AGRINOVA BIO 2000 ASS PROD AGR BIOL SOC COOP ARL</t>
  </si>
  <si>
    <t>DPRSST64D19G252S</t>
  </si>
  <si>
    <t>D'APRILE SEBASTIANO ANGELO</t>
  </si>
  <si>
    <t>BLDJCP85E24E349X</t>
  </si>
  <si>
    <t>BALDI JACOPO</t>
  </si>
  <si>
    <t>MGLGNN61H07L396D</t>
  </si>
  <si>
    <t>MIGLIORINI GIOVANNI</t>
  </si>
  <si>
    <t>MGLSST84M08E349R</t>
  </si>
  <si>
    <t>MIGLIORINI SEBASTIANO</t>
  </si>
  <si>
    <t>DFLNNT56C53D269J</t>
  </si>
  <si>
    <t>DI FLUMERI antonietta</t>
  </si>
  <si>
    <t>MRRRSR38L70E678F</t>
  </si>
  <si>
    <t>MURRONE ROSARIA</t>
  </si>
  <si>
    <t>MORARA ANSELMO E CAVALAZZI RAF</t>
  </si>
  <si>
    <t>SMRNTL54T10H579V</t>
  </si>
  <si>
    <t>SMURRA NATALE</t>
  </si>
  <si>
    <t>SNDGFR55M29H924K</t>
  </si>
  <si>
    <t>SANDRINI GIANFRANCO</t>
  </si>
  <si>
    <t>RSSGRG62C14H652S</t>
  </si>
  <si>
    <t>az.agr. ca' de preti di rossi giorgio</t>
  </si>
  <si>
    <t>LNZVNF61R30C134Y</t>
  </si>
  <si>
    <t>LANZILOTTA VITO ONOFRIO</t>
  </si>
  <si>
    <t>LNEFNC28C26G298X</t>
  </si>
  <si>
    <t>LEONE FRANCESCO</t>
  </si>
  <si>
    <t>MRRMHL45M10D184H</t>
  </si>
  <si>
    <t>MURRONE MICHELE</t>
  </si>
  <si>
    <t>CTRRHL49P70Z322P</t>
  </si>
  <si>
    <t>CITRINITI RACHELE</t>
  </si>
  <si>
    <t>GNGLSN76D07D005N</t>
  </si>
  <si>
    <t>GANGEMI ALESSANDRO ERMANNO</t>
  </si>
  <si>
    <t>SOCIETA' AGRICOLA CARLI SRL</t>
  </si>
  <si>
    <t>PRNMRC64M24H924T</t>
  </si>
  <si>
    <t>PERANDIN MARCO</t>
  </si>
  <si>
    <t>ZNTLCU73H25L781S</t>
  </si>
  <si>
    <t>ZENTI LUCA</t>
  </si>
  <si>
    <t>STRSLV58M30L781F</t>
  </si>
  <si>
    <t>STERZI SILVIO</t>
  </si>
  <si>
    <t>CLPMSM69L31L949N</t>
  </si>
  <si>
    <t>COLPO MASSIMO</t>
  </si>
  <si>
    <t>SOC.AGR.MALAVASI DI MALAVASI M. E MARCHETTI M.</t>
  </si>
  <si>
    <t>BERSANI LUCA E MARCO SOCIETÀ AGRICOLA SEMPLICE</t>
  </si>
  <si>
    <t>SOC AGR POLO FRANCO E SCARSETTO GRAZIELLA SS</t>
  </si>
  <si>
    <t>MRCMSM59L15D548Z</t>
  </si>
  <si>
    <t>MARCHETTI MASSIMO</t>
  </si>
  <si>
    <t>SOCIETA' AGRICOLA LANZAROTTO DI LANZAROTTO AGOSTINO GIORGIO E LUIGI</t>
  </si>
  <si>
    <t>SOCIETA' AGRICOLA CALABRESI GINO</t>
  </si>
  <si>
    <t>IL GELSO S.R.L.</t>
  </si>
  <si>
    <t>TRE F SOC COOP</t>
  </si>
  <si>
    <t>DDBNTN63P15C860J</t>
  </si>
  <si>
    <t>ADDABBO ANTONIO</t>
  </si>
  <si>
    <t>DGLLCN51S21C469I</t>
  </si>
  <si>
    <t>DIEGOLI LUCIANO</t>
  </si>
  <si>
    <t>PVNNCL65L10H643C</t>
  </si>
  <si>
    <t>PAVONE NICOLA</t>
  </si>
  <si>
    <t>PVNPTR68L18H643O</t>
  </si>
  <si>
    <t>PAVONE PIETRO</t>
  </si>
  <si>
    <t>EREDI STANCANELLI ERNESTO</t>
  </si>
  <si>
    <t>GLLCMD80C13B619T</t>
  </si>
  <si>
    <t>GALLONE COSIMO DAMIANO</t>
  </si>
  <si>
    <t>BRRDRA56D17H727T</t>
  </si>
  <si>
    <t>BARRA DARIO</t>
  </si>
  <si>
    <t>SOCIETA' AGRICOLA VENDITTI ANGELO E FIGL</t>
  </si>
  <si>
    <t>CRSLNE69A02H783I</t>
  </si>
  <si>
    <t>CORSINI LEONE</t>
  </si>
  <si>
    <t>MRNFNC53L09E205P</t>
  </si>
  <si>
    <t>MARANGELLA FRANCESCO LEONARDO</t>
  </si>
  <si>
    <t>FNTPLA78M28L781D</t>
  </si>
  <si>
    <t>FONTANABONA PAOLO</t>
  </si>
  <si>
    <t>GDRGNN59M05A837B</t>
  </si>
  <si>
    <t>GUIDORIZZI GIOVANNI</t>
  </si>
  <si>
    <t>GSPNNA50L65H643I</t>
  </si>
  <si>
    <t>GASPARRO ANNA</t>
  </si>
  <si>
    <t>VLNVTI76A27H643E</t>
  </si>
  <si>
    <t>VALENZANO VITO</t>
  </si>
  <si>
    <t>PMRFBA81P28L781E</t>
  </si>
  <si>
    <t>POMAROLLI FABIO</t>
  </si>
  <si>
    <t>TNZVTI63S30B923C</t>
  </si>
  <si>
    <t>TANZELLA VITO</t>
  </si>
  <si>
    <t>FLLDVD77C12A393Y</t>
  </si>
  <si>
    <t>FELLONI DAVIDE</t>
  </si>
  <si>
    <t>AZIENDA PAGANINI S.S.</t>
  </si>
  <si>
    <t>SCNLSS68R17M172S</t>
  </si>
  <si>
    <t>SCANDOLA ALESSIO</t>
  </si>
  <si>
    <t>SOCIETA' AGRICOLA SANTA LUCIA S.S.</t>
  </si>
  <si>
    <t>CSSNGL50M25G787M</t>
  </si>
  <si>
    <t>CASSANO ANGELO</t>
  </si>
  <si>
    <t>DNLNMR63E64H703P</t>
  </si>
  <si>
    <t>ADINOLFI ANNA MARIA</t>
  </si>
  <si>
    <t>ZTIGPP54E11L472O</t>
  </si>
  <si>
    <t>ZITA GIUSEPPE</t>
  </si>
  <si>
    <t>DLFRNZ38A08L472E</t>
  </si>
  <si>
    <t>D'ALFINO ORONZO</t>
  </si>
  <si>
    <t>PLMMRA41E56L472T</t>
  </si>
  <si>
    <t>PALMISANO MARIA</t>
  </si>
  <si>
    <t>SCRNGL67E17C351U</t>
  </si>
  <si>
    <t>SCROFANI ANGELO</t>
  </si>
  <si>
    <t>BSCSFN81T08L120E</t>
  </si>
  <si>
    <t>BOSCHETTO STEFANO MARIA</t>
  </si>
  <si>
    <t>LPUCRI69D09E205X</t>
  </si>
  <si>
    <t>LUPO CIRO</t>
  </si>
  <si>
    <t>RNLPLA67A02F257A</t>
  </si>
  <si>
    <t>RINALDI PAOLO</t>
  </si>
  <si>
    <t>IAIPTR49P23C134Y</t>
  </si>
  <si>
    <t>IAIA PIETRO</t>
  </si>
  <si>
    <t>AGARBATI GIANNI e ALBERTO</t>
  </si>
  <si>
    <t>SOCIETA' AGRICOLA AGROALIMENTI SRL</t>
  </si>
  <si>
    <t>ORISTANO</t>
  </si>
  <si>
    <t>SLVGCM49A08L472W</t>
  </si>
  <si>
    <t>SALVATORE GIACOMO</t>
  </si>
  <si>
    <t>DVLGNN55A20Z614N</t>
  </si>
  <si>
    <t>DIVELLI GIOVANNI</t>
  </si>
  <si>
    <t>GRLFRZ79L23I470I</t>
  </si>
  <si>
    <t>GARELLO FABRIZIO</t>
  </si>
  <si>
    <t>DMTGNR50A03H643A</t>
  </si>
  <si>
    <t>DAMATO GENNARO</t>
  </si>
  <si>
    <t>ORTOMONCADA DI MONCADA R</t>
  </si>
  <si>
    <t>BRRTLI46H41I912X</t>
  </si>
  <si>
    <t>BORRACCINI ITALIA</t>
  </si>
  <si>
    <t>MONCADA SOCIETA' AGRICOLA COOPERATIVA</t>
  </si>
  <si>
    <t>TRLSST48C08G211H</t>
  </si>
  <si>
    <t>TIRALONGO SEBASTIANO</t>
  </si>
  <si>
    <t>AZIENDA AGR. DEI F.LLI DIVELLI S.S.</t>
  </si>
  <si>
    <t>SANDRINI ALBERTO E TIZIANO</t>
  </si>
  <si>
    <t>ANGIULLI SOCIETA' AGRICOLA A.R.L.</t>
  </si>
  <si>
    <t>NGLNGL73T09F027T</t>
  </si>
  <si>
    <t>ANGIULLI ANGELO</t>
  </si>
  <si>
    <t>LPPMRO55C22H199T</t>
  </si>
  <si>
    <t>LIPPI OMERO</t>
  </si>
  <si>
    <t>PSCVTI70A03Z133Z</t>
  </si>
  <si>
    <t>PASCALICCHIO VITO</t>
  </si>
  <si>
    <t>FORTY FRUIT SRL</t>
  </si>
  <si>
    <t>AZIENDA AGRICOLA GMV DI GENTILE F.SCO e C. S.A.S.</t>
  </si>
  <si>
    <t>GRRVCN59A04Z614F</t>
  </si>
  <si>
    <t>GUARRASI VINCENZO</t>
  </si>
  <si>
    <t>SPTMHL61B19G211B</t>
  </si>
  <si>
    <t>SPATARO MICHELE</t>
  </si>
  <si>
    <t>VLNCML55E57A662R</t>
  </si>
  <si>
    <t>VALENZANO CARMELA</t>
  </si>
  <si>
    <t>VLNGNN49H55A662D</t>
  </si>
  <si>
    <t>VALENZANO GIOVANNA</t>
  </si>
  <si>
    <t>TRNVTI40S06H643H</t>
  </si>
  <si>
    <t>troiani vito</t>
  </si>
  <si>
    <t>TRNNTN76A20A399Z</t>
  </si>
  <si>
    <t>TRANCUCCI ANTONIO</t>
  </si>
  <si>
    <t>VLNPLA35M53H643F</t>
  </si>
  <si>
    <t>VALENZANO PAOLA</t>
  </si>
  <si>
    <t>BSSPPL51H29M172H</t>
  </si>
  <si>
    <t>BISSOLI PIERPAOLO</t>
  </si>
  <si>
    <t>BSSGPT65C12M172J</t>
  </si>
  <si>
    <t>BISSOLI GIAMPIETRO</t>
  </si>
  <si>
    <t>CCCNCT68R24C426P</t>
  </si>
  <si>
    <t>CIACCIA ANICETO</t>
  </si>
  <si>
    <t>EUROAGRICOLA DI DI PASQUALI e C. SOCIETA' SEMPLICE</t>
  </si>
  <si>
    <t>NUOVA S. BRUNO SOCIETA' SEMPLICE</t>
  </si>
  <si>
    <t>O.P. SECONDULFO SOC. COOP. AGRICOLA</t>
  </si>
  <si>
    <t>SERAGRI SOCIETA' SEMPLICE</t>
  </si>
  <si>
    <t>SOC. SEMP. AGRISUMMA</t>
  </si>
  <si>
    <t>TRRLGV59H25D643N</t>
  </si>
  <si>
    <t>TERRENZIO ELIGIO GIOVANNI</t>
  </si>
  <si>
    <t>GRLSVT67B15A662P</t>
  </si>
  <si>
    <t>GIROLAMO SALVATORE</t>
  </si>
  <si>
    <t>SOC.AGRIC.DON.A.L. DI LAMPIERI DONATO</t>
  </si>
  <si>
    <t>NVLGPP51L20H579I</t>
  </si>
  <si>
    <t>NOVELLO GIUSEPPE</t>
  </si>
  <si>
    <t>SPTSST40A20D768S</t>
  </si>
  <si>
    <t>SPOTO PULEO SEBASTIANO</t>
  </si>
  <si>
    <t>AZIENDA AGRICOLA F.LLI ALESCIO SOC.SEMPLICE</t>
  </si>
  <si>
    <t>GDCGNN50E27M088N</t>
  </si>
  <si>
    <t>GIUDICE GIOVANNI</t>
  </si>
  <si>
    <t>GRNGHN77P59B602G</t>
  </si>
  <si>
    <t>GUARNERI GIOACHINA</t>
  </si>
  <si>
    <t>FLANNL87H52L120G</t>
  </si>
  <si>
    <t>FAIOLA ANTONELLA</t>
  </si>
  <si>
    <t>SNGKWN77B11Z222R</t>
  </si>
  <si>
    <t>SINGH KULWINDER</t>
  </si>
  <si>
    <t>S.A.I.P.A SAS DI FORTUNATO EDUARDOeC.</t>
  </si>
  <si>
    <t>DLCJSO75H01E473U</t>
  </si>
  <si>
    <t>DE LUCA JOSE'</t>
  </si>
  <si>
    <t>SOCIETA ' AGRICOLA RENTICA 3 SAS</t>
  </si>
  <si>
    <t>CNSGFR72B21F899L</t>
  </si>
  <si>
    <t>CUNSOLO GIANFRANCO</t>
  </si>
  <si>
    <t>CMPFMN68T52B115O</t>
  </si>
  <si>
    <t>CAMPANELLA FILOMENA</t>
  </si>
  <si>
    <t>DLLMCR58S60H643Z</t>
  </si>
  <si>
    <t>DELL EDERA MARIA CARMEN</t>
  </si>
  <si>
    <t>GENOVA</t>
  </si>
  <si>
    <t>DTTLNE71L58G674C</t>
  </si>
  <si>
    <t>DUETTO ELENA</t>
  </si>
  <si>
    <t>SCLGPP59L07A853M</t>
  </si>
  <si>
    <t>SCLARANDIS GIUSEPPE</t>
  </si>
  <si>
    <t>SOCIETA' AGRICOLA - F.LLI ERCOLI DI ERCO</t>
  </si>
  <si>
    <t>MRTLVI63B23H727S</t>
  </si>
  <si>
    <t>MARTINI LIVIO</t>
  </si>
  <si>
    <t>HILIAS SOC COOP ARL</t>
  </si>
  <si>
    <t>BRBFRC83E26A515D</t>
  </si>
  <si>
    <t>BARBAROSSA FEDERICO</t>
  </si>
  <si>
    <t>BRBLEI62L18A515J</t>
  </si>
  <si>
    <t>BARBAROSSA ELIO</t>
  </si>
  <si>
    <t>CLEMENFRUTTA 2 SOC.COOP.ARL</t>
  </si>
  <si>
    <t>PRRMRA74A59F839O</t>
  </si>
  <si>
    <t>PERRONE CAPANO MARIA</t>
  </si>
  <si>
    <t>CLDSVN56H11A191G</t>
  </si>
  <si>
    <t>CALDERONI SILVANO</t>
  </si>
  <si>
    <t>CONSORZIO AGRI-NATURA</t>
  </si>
  <si>
    <t>CNDSTL57E31E723A</t>
  </si>
  <si>
    <t>CANDELORO STELIO</t>
  </si>
  <si>
    <t>GLLCMN62A22F480H</t>
  </si>
  <si>
    <t>GALLO CARMINE</t>
  </si>
  <si>
    <t>DMDLNZ65H04H643F</t>
  </si>
  <si>
    <t>DIOMEDE LORENZO</t>
  </si>
  <si>
    <t>CSTGLN57C16A191G</t>
  </si>
  <si>
    <t>COSTA GIULIANO</t>
  </si>
  <si>
    <t>GLRSLV68P49F218C</t>
  </si>
  <si>
    <t>GIULIARI SILVIA</t>
  </si>
  <si>
    <t>AZ.AGRICOLA F.LLI ROCHIRA S.S.</t>
  </si>
  <si>
    <t>DLMDGI63P29B719Q</t>
  </si>
  <si>
    <t>DALMASSO DIEGO</t>
  </si>
  <si>
    <t>TRMFNC55E26B188S</t>
  </si>
  <si>
    <t>TRAMONTI FRANCO</t>
  </si>
  <si>
    <t>FLANMR72S65L120H</t>
  </si>
  <si>
    <t>FAIOLA ANNA MARIA</t>
  </si>
  <si>
    <t>LBRNVE64H18E289E</t>
  </si>
  <si>
    <t>ALBERTAZZI NEVIO</t>
  </si>
  <si>
    <t>DIMA BORSELLINO SAS DI BEATRICE SORTINO e C.</t>
  </si>
  <si>
    <t>MBRFNC84C11A785R</t>
  </si>
  <si>
    <t>AMBRUOSI FRANCESCO EMANUELE</t>
  </si>
  <si>
    <t>SMDCRL64A25L483S</t>
  </si>
  <si>
    <t>SOMEDA DE MARCO CARLO</t>
  </si>
  <si>
    <t>GIULIANO SRL</t>
  </si>
  <si>
    <t>MNTBBR76H68D612W</t>
  </si>
  <si>
    <t>MINIATI BARBARA</t>
  </si>
  <si>
    <t>SOC.AGR. COBIANCHI FRANCO E FRANCA SS FRANCO E FRANCA</t>
  </si>
  <si>
    <t>LMBRFL75A12I158O</t>
  </si>
  <si>
    <t>LOMBARDI RAFFAELE</t>
  </si>
  <si>
    <t>LNTPLA49L01G267C</t>
  </si>
  <si>
    <t>LANTIERI PAOLO</t>
  </si>
  <si>
    <t>LCNLDA69A01D122B</t>
  </si>
  <si>
    <t>LUCIANO ALDO</t>
  </si>
  <si>
    <t>DTTLCN47C04D043K</t>
  </si>
  <si>
    <t>DI OTTAVIO LUCIANO</t>
  </si>
  <si>
    <t>TERAMO</t>
  </si>
  <si>
    <t>SOC.COOP.AGR. CENTRO LAZIO A RL</t>
  </si>
  <si>
    <t>TRE B SOC.AGR. DI BENINI LUCA E TONDINI FABIO</t>
  </si>
  <si>
    <t>BNNLCU74C25D458Q</t>
  </si>
  <si>
    <t>BENINI LUCA</t>
  </si>
  <si>
    <t>RZZGPP63T31M088Z</t>
  </si>
  <si>
    <t>RIZZA GIUSEPPE</t>
  </si>
  <si>
    <t>MNGMTT96E31E730Z</t>
  </si>
  <si>
    <t>MINGUZZI MATTEO</t>
  </si>
  <si>
    <t>AGRICOLA PUNTO VERDE S.N.C. DI MINGUZZI MATTEO e C. SOCIETA AGRICOLA</t>
  </si>
  <si>
    <t>AZIENDA AGRICOLA FRATELLI COSTANZO S.S.</t>
  </si>
  <si>
    <t>BOSELLI GIANGUIDO E GIANCARLO</t>
  </si>
  <si>
    <t>CAB MASSARI S.C.</t>
  </si>
  <si>
    <t>SOCIETA' AGRICOLA MAGRI S.S.</t>
  </si>
  <si>
    <t>SOC. COOP. V.NAPOLITANO</t>
  </si>
  <si>
    <t>SOCIETÀ AGRICOLA TENUTA SCIUPTINA LEONELLI S.S.</t>
  </si>
  <si>
    <t>BRSBBR65C70A393Z</t>
  </si>
  <si>
    <t>BERSANI BARBARA</t>
  </si>
  <si>
    <t>DFDVTI71D19F943Q</t>
  </si>
  <si>
    <t>DIFEDE VITO</t>
  </si>
  <si>
    <t>BGGSVT55M23G211V</t>
  </si>
  <si>
    <t>BUGGEA SALVATORE</t>
  </si>
  <si>
    <t>PRRNTN46P01D005Z</t>
  </si>
  <si>
    <t>PIRRO ANTONIO</t>
  </si>
  <si>
    <t>MARINOZZI GIANFRANCO e EMANUELE</t>
  </si>
  <si>
    <t>FERMO</t>
  </si>
  <si>
    <t>MRNLGU66A09D542N</t>
  </si>
  <si>
    <t>MARINOZZI LUIGI</t>
  </si>
  <si>
    <t>MDDCTR89R03A717J</t>
  </si>
  <si>
    <t>MADDALO CLOTARIO</t>
  </si>
  <si>
    <t>CLBRTR61A15F480O</t>
  </si>
  <si>
    <t>CILIBERTI ARTURO</t>
  </si>
  <si>
    <t>BSSGRL63R26C912X</t>
  </si>
  <si>
    <t>BASSI GABRIELE</t>
  </si>
  <si>
    <t>RSTMRA37S15A515X</t>
  </si>
  <si>
    <t>RESTAINO MARIO</t>
  </si>
  <si>
    <t>MNTLRA71P62D007N</t>
  </si>
  <si>
    <t>MONTESI LAURA</t>
  </si>
  <si>
    <t>BRRNTN74A14F912Z</t>
  </si>
  <si>
    <t>BARRETTA ANTONIO</t>
  </si>
  <si>
    <t>MLLMRA64S07I470W</t>
  </si>
  <si>
    <t>MELLANO MAURO</t>
  </si>
  <si>
    <t>SOC.SEM.AGRIANOHA DI DEFLORIO PIETRO E C</t>
  </si>
  <si>
    <t>TYCHE DI RIZZO LUIGI E C. SOC. SEM. AGR.</t>
  </si>
  <si>
    <t>FGLRND56C15L804K</t>
  </si>
  <si>
    <t>FOGLIO ARMANDO</t>
  </si>
  <si>
    <t>SOCIETA' AGRICOLA POGGI ROBERTO E SIMONA</t>
  </si>
  <si>
    <t>I PIOPPI SOC.COOP.AGR.</t>
  </si>
  <si>
    <t>FNIGLM73R08I193I</t>
  </si>
  <si>
    <t>FIANO GIROLAMO</t>
  </si>
  <si>
    <t>TRPRSR42D06G371D</t>
  </si>
  <si>
    <t>TRIPI ROSARIO</t>
  </si>
  <si>
    <t>GRTGFR60R31G089O</t>
  </si>
  <si>
    <t>GROTTOLI GOFFREDO</t>
  </si>
  <si>
    <t>TRTGPP46A50H269A</t>
  </si>
  <si>
    <t>TORTORICI GIUSEPPA</t>
  </si>
  <si>
    <t>AGRICOLA SAN PIETRO DI LATERZA P MANGINI V SOCS</t>
  </si>
  <si>
    <t>PLNPLA68B10G920E</t>
  </si>
  <si>
    <t>azienda agricola polini paolo</t>
  </si>
  <si>
    <t>FRSLDN70P64D542D</t>
  </si>
  <si>
    <t>az. agricola FORESI LOREDANA</t>
  </si>
  <si>
    <t>RNDFNC77D26G371T</t>
  </si>
  <si>
    <t>RANDAZZO FRANCESCO</t>
  </si>
  <si>
    <t>CNTFNC95D01L049Z</t>
  </si>
  <si>
    <t>CANTORE DI CASTELFORTE FRANCESCO</t>
  </si>
  <si>
    <t>RNDFNC88D18C351T</t>
  </si>
  <si>
    <t>MNGDNC54L05L049M</t>
  </si>
  <si>
    <t>MANGIONE DOMENICO</t>
  </si>
  <si>
    <t>MRZFNC60E43L049B</t>
  </si>
  <si>
    <t>MARZO FRANCESCA</t>
  </si>
  <si>
    <t>NCLFLV84R11C136E</t>
  </si>
  <si>
    <t>NICOLINI FULVIO</t>
  </si>
  <si>
    <t>NGLLNT51H08E986W</t>
  </si>
  <si>
    <t>ANGELINI LUIGI ANTONIO</t>
  </si>
  <si>
    <t>PSTSFN48L61A662C</t>
  </si>
  <si>
    <t>PASTORE BOVIO SERAFINA</t>
  </si>
  <si>
    <t>VNCVCN44R14L049F</t>
  </si>
  <si>
    <t>VINCI VINCENZO .</t>
  </si>
  <si>
    <t>AGRINOA SOC. COOP SOCIALE</t>
  </si>
  <si>
    <t>GUZZETTI GIAMPAOLO E STEFANO S.S.</t>
  </si>
  <si>
    <t>TRCSRA61A30C265F</t>
  </si>
  <si>
    <t>TROCCHI SAURO</t>
  </si>
  <si>
    <t>PRRMLA83M54H703Z</t>
  </si>
  <si>
    <t>PIERRO AMALIA</t>
  </si>
  <si>
    <t>MLFGLC88A15E730R</t>
  </si>
  <si>
    <t>MALFATTI GIANLUCA</t>
  </si>
  <si>
    <t>PRRGPP23C30G834C</t>
  </si>
  <si>
    <t>PIERRO GIUSEPPE</t>
  </si>
  <si>
    <t>SOC.AGR.DEI FRATELLI DEL VECCHIO S.S.</t>
  </si>
  <si>
    <t>BLLRRT67R23H150H</t>
  </si>
  <si>
    <t>ABELLONIO ROBERTO</t>
  </si>
  <si>
    <t>BRSLNS70L30I158F</t>
  </si>
  <si>
    <t>BRESCIA ALFONSO</t>
  </si>
  <si>
    <t>AZ AGR DI MINGUZZI GIANCARLO M</t>
  </si>
  <si>
    <t>AGRICOLA SAVAGNANO S.S.</t>
  </si>
  <si>
    <t>SOC. AGR. SOLFERINO S.S.</t>
  </si>
  <si>
    <t>SOCIETA' SEMPLICE AGRICOLA TINTI BRUNETTA DEI F.LLI PUTIGNANO</t>
  </si>
  <si>
    <t>SOCIETA' AGRICOLA PATER S.S.</t>
  </si>
  <si>
    <t>CHVPNT66D11G482D</t>
  </si>
  <si>
    <t>AZIENDA AGRICOLA CHIAVAROLI PIERANTONIO</t>
  </si>
  <si>
    <t>PESCARA</t>
  </si>
  <si>
    <t>SOCIETA' AGRICOLA GRAZIA S.R.L.</t>
  </si>
  <si>
    <t>MGLPTR52T06G211A</t>
  </si>
  <si>
    <t>MAGLIOCCO PIETRO</t>
  </si>
  <si>
    <t>TERRE DI FRUTTA AZ. AGR. BUNINO S.S.</t>
  </si>
  <si>
    <t>CASTELLARI MARIO E ANDREA S.S.SOCIETA' AGRICOLA</t>
  </si>
  <si>
    <t>ZCCGPP52T23H302H</t>
  </si>
  <si>
    <t>ZACCARINI GIUSEPPE</t>
  </si>
  <si>
    <t>AGOSTINI VITTORIO E MASSIMO</t>
  </si>
  <si>
    <t>ARVEDI SOCIETÀ SEMPLICE AGRICOLA</t>
  </si>
  <si>
    <t>SPNMSR86C49A662N</t>
  </si>
  <si>
    <t>SPANO MARIA SERAFINA</t>
  </si>
  <si>
    <t>HORTUS TRADE SOC.AGRICOLA</t>
  </si>
  <si>
    <t>PMRGNN71T19E522K</t>
  </si>
  <si>
    <t>POMARO GIANNI</t>
  </si>
  <si>
    <t>MRRDNL86T15A717J</t>
  </si>
  <si>
    <t>MORRETTA DANILO</t>
  </si>
  <si>
    <t>BRNFNC54D45A657M</t>
  </si>
  <si>
    <t>Il Corniolo di F.Bernardi</t>
  </si>
  <si>
    <t>CPPPLA77E21H926S</t>
  </si>
  <si>
    <t>CAPPUCCI PAOLO</t>
  </si>
  <si>
    <t>CCCFBA71S29C426U</t>
  </si>
  <si>
    <t>CIACCIA FABIO</t>
  </si>
  <si>
    <t>SLAGTN49R17D636H</t>
  </si>
  <si>
    <t>SALA GAETANO</t>
  </si>
  <si>
    <t>BNZGNI43B19C980G</t>
  </si>
  <si>
    <t>BENAZZI GINO</t>
  </si>
  <si>
    <t>BSCSVR83R31E532W</t>
  </si>
  <si>
    <t>BOSCO SAVERIO</t>
  </si>
  <si>
    <t>SOCIETA' AGRICOLA FESTA GIANSANDRO E FIGLI S.S.</t>
  </si>
  <si>
    <t>FRACASSETTO CLAUDIO E GRAZIANO S.S. SOC. AGR.</t>
  </si>
  <si>
    <t>MRCGRG63S27H898H</t>
  </si>
  <si>
    <t>MERCURI GIORGIO</t>
  </si>
  <si>
    <t>SOCIETÀ AGRICOLA RIZZATI ROMANO</t>
  </si>
  <si>
    <t>MNTMHL62T19C980O</t>
  </si>
  <si>
    <t>MANTOVANI MICHELE</t>
  </si>
  <si>
    <t>SOC. COOP AGRINOVA A.R.L.</t>
  </si>
  <si>
    <t>BRTTTR61H21H360H</t>
  </si>
  <si>
    <t>BERTASI ETTORE</t>
  </si>
  <si>
    <t>soc. agr. di trovo' sandro e antonio ss</t>
  </si>
  <si>
    <t>NCLPRZ58P64G920N</t>
  </si>
  <si>
    <t>NICOLINI PATRIZIA</t>
  </si>
  <si>
    <t>SOCIETA' AGR.LA FASULO SAS DI DEL RISO DARIO</t>
  </si>
  <si>
    <t>VLLSFN73A26C388N</t>
  </si>
  <si>
    <t>VALLERI STEFANO</t>
  </si>
  <si>
    <t>BNCGZN63P06D548F</t>
  </si>
  <si>
    <t>BIANCONI GRAZIANO</t>
  </si>
  <si>
    <t>GNLSLV71L71C814F</t>
  </si>
  <si>
    <t>AGNELLI SILVIA</t>
  </si>
  <si>
    <t>SCCRLF75A08C980P</t>
  </si>
  <si>
    <t>SUCCI CIMENTINI RODOLFO</t>
  </si>
  <si>
    <t>TMSGNN54P18B578B</t>
  </si>
  <si>
    <t>TOMASATTI GIOVANNI</t>
  </si>
  <si>
    <t>CRERRT56H09G916T</t>
  </si>
  <si>
    <t>CERA ROBERTO</t>
  </si>
  <si>
    <t>DGCMRN55D10F044T</t>
  </si>
  <si>
    <t>DI GIACOMO MARIANO</t>
  </si>
  <si>
    <t>RCCLDA53H20G834C</t>
  </si>
  <si>
    <t>RICCIARDIELLO ALDO</t>
  </si>
  <si>
    <t>LINGUERRI FRANCO E MASSIMO S.S.</t>
  </si>
  <si>
    <t>CVTLRT66T20L194P</t>
  </si>
  <si>
    <t>CAVUTO ALBERTO</t>
  </si>
  <si>
    <t>PPPMRA77D44A399S</t>
  </si>
  <si>
    <t>PIPPO MARIA</t>
  </si>
  <si>
    <t>CRVGRL59E30G916F</t>
  </si>
  <si>
    <t>CERVEGLIERI GABRIELE</t>
  </si>
  <si>
    <t>GBRNNL64L41F016N</t>
  </si>
  <si>
    <t>GUBERTI ANTONELLA</t>
  </si>
  <si>
    <t>PZZFBA77D24C980A</t>
  </si>
  <si>
    <t>PEZZOLATO FABIO</t>
  </si>
  <si>
    <t>PLNVNT69T50G478X</t>
  </si>
  <si>
    <t>PAOLINI VALENTINA</t>
  </si>
  <si>
    <t>ZCCMHL63S06F027K</t>
  </si>
  <si>
    <t>ZECCHINO MICHELE</t>
  </si>
  <si>
    <t>PRMFNC58M20E522B</t>
  </si>
  <si>
    <t>PERMUNIAN FRANCESCO</t>
  </si>
  <si>
    <t>CVLBRN45P07D548V</t>
  </si>
  <si>
    <t>CAVALLINA BRUNO</t>
  </si>
  <si>
    <t>DLNPTR66P18B550S</t>
  </si>
  <si>
    <t>D ALONZO PIETRO</t>
  </si>
  <si>
    <t>CAMPOBASSO</t>
  </si>
  <si>
    <t>SRGVCN40T19G834J</t>
  </si>
  <si>
    <t>SORGENTE VINCENZO</t>
  </si>
  <si>
    <t>FUNGHI DELLE TERRE DI ROMAGNA SOCIETA'AG</t>
  </si>
  <si>
    <t>SOCIETA' AGRICOLA FRANCHI S.S.</t>
  </si>
  <si>
    <t>HYRGLG66C02F112D</t>
  </si>
  <si>
    <t>HYERACE GIANLUIGI</t>
  </si>
  <si>
    <t>TSOMSM63T22D548B</t>
  </si>
  <si>
    <t>TOSI MASSIMO</t>
  </si>
  <si>
    <t>ZMPNDR50S02G916S</t>
  </si>
  <si>
    <t>ZAMPINI ANDREA</t>
  </si>
  <si>
    <t>FRLCTA65M44D548K</t>
  </si>
  <si>
    <t>FAROLFI CATIA</t>
  </si>
  <si>
    <t>CLNNNT68D66C632I</t>
  </si>
  <si>
    <t>COLANTONIO ANTONIETTA</t>
  </si>
  <si>
    <t>SABO SAS DI LUIGI BOARI EC</t>
  </si>
  <si>
    <t>BTTMRC60C25A965A</t>
  </si>
  <si>
    <t>BOTTI MARCO</t>
  </si>
  <si>
    <t>AGRICOLA MOTTA S S</t>
  </si>
  <si>
    <t>MGGDNL58R23D548U</t>
  </si>
  <si>
    <t>MAGAGNA DANIELE</t>
  </si>
  <si>
    <t>SMANIO GABRIELE MAURIZIO E SER</t>
  </si>
  <si>
    <t>IL QUADRIFOGLIO DI ZAMA RENATO SOC. AGR. S.S.</t>
  </si>
  <si>
    <t>F.LLI DI PASCALE S.R.L. - SOCIETA' AGRICOLA</t>
  </si>
  <si>
    <t>LMBRCC50S13I158B</t>
  </si>
  <si>
    <t>LOMBARDI ROCCO</t>
  </si>
  <si>
    <t>PLTFNC75D03D829G</t>
  </si>
  <si>
    <t>POLETTI FRANCESCO</t>
  </si>
  <si>
    <t>PLLCTN57R21D548M</t>
  </si>
  <si>
    <t>PELLATI COSTANTINO</t>
  </si>
  <si>
    <t>CVCMRC61M20D548Z</t>
  </si>
  <si>
    <t>CAVICCHI MARCO</t>
  </si>
  <si>
    <t>MAGAGNA SANDRO E PAOLO S S</t>
  </si>
  <si>
    <t>MNTRRT42S06D548K</t>
  </si>
  <si>
    <t>MANTOVANI ROBERTO</t>
  </si>
  <si>
    <t>NGRMHL71C18D548A</t>
  </si>
  <si>
    <t>NEGRI MICHELE</t>
  </si>
  <si>
    <t>NGRPLA63R20A737P</t>
  </si>
  <si>
    <t>NEGRI PAOLO</t>
  </si>
  <si>
    <t>SOCIETÀ AGRICOLA CELATI DIEGO S.S.</t>
  </si>
  <si>
    <t>SOCIETÀ AGRICOLA SAN SEBASIANO SS</t>
  </si>
  <si>
    <t>SOCIETÀ AGRICOLA SCAGNOLARI ANTONIO E MICHELE S.S.</t>
  </si>
  <si>
    <t>DNSNGL72S12G261V</t>
  </si>
  <si>
    <t>DIONISIO ANGELO</t>
  </si>
  <si>
    <t>CVCLCU62E31D548F</t>
  </si>
  <si>
    <t>CAVICCHIOLI LUCA</t>
  </si>
  <si>
    <t>SOC.AGRICOLA MONTE SERRA DI SALVINO BENANTI S.S</t>
  </si>
  <si>
    <t>IL GIRASOLE SOCIETA' COOPERATIVA SOCIALE ONLUS</t>
  </si>
  <si>
    <t>BGNGRL62P02H199J</t>
  </si>
  <si>
    <t>BAGNOLI GABRIELE</t>
  </si>
  <si>
    <t>PCTDVD87P13D548H</t>
  </si>
  <si>
    <t>POCATERRA DAVIDE</t>
  </si>
  <si>
    <t>GRGSRA85B60H501U</t>
  </si>
  <si>
    <t>GARGANO SARA Società Agricola in nome collettivo</t>
  </si>
  <si>
    <t>DDVNLL67S26G834G</t>
  </si>
  <si>
    <t>DE DIVITIIS ANIELLO</t>
  </si>
  <si>
    <t>VCNBGI48T18G834O</t>
  </si>
  <si>
    <t>VICINANZA BIAGIO</t>
  </si>
  <si>
    <t>SNTRNS42L02G834V</t>
  </si>
  <si>
    <t>SANTORO ORTENSIO</t>
  </si>
  <si>
    <t>DDVFNC48A09G834T</t>
  </si>
  <si>
    <t>DE DIVITIIS FRANCESCO</t>
  </si>
  <si>
    <t>DDVPQL75M25G834O</t>
  </si>
  <si>
    <t>DE DIVITIIS PASQUALE</t>
  </si>
  <si>
    <t>BCLSMN73T09G916X</t>
  </si>
  <si>
    <t>BACILIERI SIMONE</t>
  </si>
  <si>
    <t>AZ AGR EREDI MISTRI GIOVANNI S</t>
  </si>
  <si>
    <t>FRRLDF61T62C002G</t>
  </si>
  <si>
    <t>FERRARI LINDA FAUSTA</t>
  </si>
  <si>
    <t>BBNRNZ88C11A509U</t>
  </si>
  <si>
    <t>SOCIETA' AGRICOLA ARDESIA</t>
  </si>
  <si>
    <t>MRNLCU68L28C980P</t>
  </si>
  <si>
    <t>MARAN LUCA</t>
  </si>
  <si>
    <t>PZZGNN49S06E844P</t>
  </si>
  <si>
    <t>PEZZOLI GIANNI</t>
  </si>
  <si>
    <t>BSCMRA63T17C638C</t>
  </si>
  <si>
    <t>BOSCOLO GIOACHINA MAURO</t>
  </si>
  <si>
    <t>DLRFNC71C29D643Y</t>
  </si>
  <si>
    <t>DLRGPP68P12D643H</t>
  </si>
  <si>
    <t>DI LAURO GIUSEPPE</t>
  </si>
  <si>
    <t>MDAGLC67L14D458C</t>
  </si>
  <si>
    <t>AMADEI GIANLUCA</t>
  </si>
  <si>
    <t>SOCIETÀ AGRICOLA LA BOSCA S.S.</t>
  </si>
  <si>
    <t>PDVFBA69R08D548H</t>
  </si>
  <si>
    <t>PADOVANI FABIO</t>
  </si>
  <si>
    <t>GBRNDR70T19D548X</t>
  </si>
  <si>
    <t>GUBERTI ANDREA</t>
  </si>
  <si>
    <t>MGLMRC66B07D548X</t>
  </si>
  <si>
    <t>MIGLIARI MARCO</t>
  </si>
  <si>
    <t>MGLSDR60L30M110D</t>
  </si>
  <si>
    <t>MIGLIARI SANDRO</t>
  </si>
  <si>
    <t>BNTNDR90T20A470P</t>
  </si>
  <si>
    <t>BONETTI ANDREA</t>
  </si>
  <si>
    <t>MARINOZZI MASSIMO e GIAMPIERO S.S.</t>
  </si>
  <si>
    <t>RMNMRA66T14G261S</t>
  </si>
  <si>
    <t>ROMANELLI MARIO</t>
  </si>
  <si>
    <t>MNCNNT79T51A717M</t>
  </si>
  <si>
    <t>MENICHINO ANTONIETTA</t>
  </si>
  <si>
    <t>SPNMRA69A44G811B</t>
  </si>
  <si>
    <t>SAPONARO MARIA</t>
  </si>
  <si>
    <t>GDGNMR61D69D390V</t>
  </si>
  <si>
    <t>GUADAGNO ANNA MARIA</t>
  </si>
  <si>
    <t>PPESRG70S20A717W</t>
  </si>
  <si>
    <t>PEPE SERGIO</t>
  </si>
  <si>
    <t>RNCMSM66B11L781Q</t>
  </si>
  <si>
    <t>RONCA MASSIMO</t>
  </si>
  <si>
    <t>NCLLGU32B08D768P</t>
  </si>
  <si>
    <t>prezzavento</t>
  </si>
  <si>
    <t>CRDLRA65L19E783A</t>
  </si>
  <si>
    <t>CARDUCCI LAURO</t>
  </si>
  <si>
    <t>FLLLCU78D27C814Q</t>
  </si>
  <si>
    <t>FELLETTI LUCA</t>
  </si>
  <si>
    <t>AZIENDA AGRICOLA LUCIO MAUGERI S.S. AGRICOLA</t>
  </si>
  <si>
    <t>CLLGCR59B16G788G</t>
  </si>
  <si>
    <t>CALLORI GIANCARLO</t>
  </si>
  <si>
    <t>SOC. AGR. VIVAI GIANNI SARACCO E FIGLI S.S.</t>
  </si>
  <si>
    <t>AGRISOLE SOC. COOP. AGRICOLA</t>
  </si>
  <si>
    <t>SRNNDR85P13D643U</t>
  </si>
  <si>
    <t>SURIANO ANDREA</t>
  </si>
  <si>
    <t>DLNGPP75S06H096N</t>
  </si>
  <si>
    <t>DALENA GIUSEPPE</t>
  </si>
  <si>
    <t>DRSMSM47S23E426J</t>
  </si>
  <si>
    <t>DE ROSIS MASSIMO</t>
  </si>
  <si>
    <t>FLPCRN31A45H579U</t>
  </si>
  <si>
    <t>FILIPPIS CATERINA</t>
  </si>
  <si>
    <t>GRCPTR53P03H579B</t>
  </si>
  <si>
    <t>GRECO PIETRO</t>
  </si>
  <si>
    <t>PRLFNC53A21B774A</t>
  </si>
  <si>
    <t>PIRILLO FRANCESCO</t>
  </si>
  <si>
    <t>PIRONTISANTASILIA CARLA E FRA</t>
  </si>
  <si>
    <t>PRCVCN51M02H579T</t>
  </si>
  <si>
    <t>PORCO VINCENZO</t>
  </si>
  <si>
    <t>RSSGPP80L10C349R</t>
  </si>
  <si>
    <t>RUSSO GIUSEPPE</t>
  </si>
  <si>
    <t>VLCGPP45B28B424C</t>
  </si>
  <si>
    <t>VULCANO GIUSEPPE</t>
  </si>
  <si>
    <t>RAUNTN37H29D180A</t>
  </si>
  <si>
    <t>AUREA ANTONIO</t>
  </si>
  <si>
    <t>PTRGPP74P14G793X</t>
  </si>
  <si>
    <t>PETRIZZO GIUSEPPE</t>
  </si>
  <si>
    <t>VLNDLR70L60L472V</t>
  </si>
  <si>
    <t>VALENZANO ADDOLORATA</t>
  </si>
  <si>
    <t>MNSCSM67S03D005X</t>
  </si>
  <si>
    <t>MINISCI COSIMO</t>
  </si>
  <si>
    <t>VLCCRN75C60D086G</t>
  </si>
  <si>
    <t>VULCANO CATERINA</t>
  </si>
  <si>
    <t>CORTESE ALFONSO EREDI S.S. DI NOVELLO IS</t>
  </si>
  <si>
    <t>SPRCMN86P22A509H</t>
  </si>
  <si>
    <t>SAPORITO CARMINE</t>
  </si>
  <si>
    <t>SOC.AGR. BORGA VIRGINIO E FIGLI SS</t>
  </si>
  <si>
    <t>DVNCMN89B16A509D</t>
  </si>
  <si>
    <t>D AVINO CARMINE</t>
  </si>
  <si>
    <t>GBRFNC82P30D086C</t>
  </si>
  <si>
    <t>GABRIELE FRANCESCO</t>
  </si>
  <si>
    <t>SOCIETA' AGRICOLA SEMPLICE GABRO DI BROGNA GIOVANNA E C.</t>
  </si>
  <si>
    <t>SI.CO.NA SOCIETA' COOPERATIVA</t>
  </si>
  <si>
    <t>AZ. AGR. F.LLI ALESINA SOCIETA' SEMPLICE</t>
  </si>
  <si>
    <t>PROJECT ORANGE SOCIETA' SEMPLICE</t>
  </si>
  <si>
    <t>AZIENDA AGRICOLA CANTORE SO.SEMPLICE</t>
  </si>
  <si>
    <t>SOCIETA' AGRICOLA C.A.L.A.F. S.R.L.</t>
  </si>
  <si>
    <t>SOCIETÀ AGRCOLA PONTICELLI</t>
  </si>
  <si>
    <t>BLTNNL63E55C816V</t>
  </si>
  <si>
    <t>BELTRAMI ANTONELLA MARIA ANTONELLA MARIA</t>
  </si>
  <si>
    <t>BRGGNN77E69D086C</t>
  </si>
  <si>
    <t>BROGNA GIOVANNA</t>
  </si>
  <si>
    <t>DRVMHL35T08F284Q</t>
  </si>
  <si>
    <t>DE RUVO MICHELE</t>
  </si>
  <si>
    <t>EREDI DI RABOAZZO ORAZIO</t>
  </si>
  <si>
    <t>DPSFPP59E26F481X</t>
  </si>
  <si>
    <t>DI PASCALE FILIPPO</t>
  </si>
  <si>
    <t>MRCRNZ61A19H610J</t>
  </si>
  <si>
    <t>MARCON RENZO</t>
  </si>
  <si>
    <t>BRNPLA74P63D086Q</t>
  </si>
  <si>
    <t>BRANDI PAOLA</t>
  </si>
  <si>
    <t>LBBNDR54T02C975R</t>
  </si>
  <si>
    <t>L ABBATE ANDREA</t>
  </si>
  <si>
    <t>BRNPTR61E25C002B</t>
  </si>
  <si>
    <t>BRANDI PIETRO</t>
  </si>
  <si>
    <t>GDNNNZ68D57D005J</t>
  </si>
  <si>
    <t>GODINO ANNUNZIATA</t>
  </si>
  <si>
    <t>CVLRSO76B61C002G</t>
  </si>
  <si>
    <t>CAVALIERI ROSA</t>
  </si>
  <si>
    <t>AZIENDA AGRICOLA FRATELLI BORGA</t>
  </si>
  <si>
    <t>MUSHROOM SAS DI POZZA FERNANDO E C. SOC.</t>
  </si>
  <si>
    <t>GTTDIA48L62C002G</t>
  </si>
  <si>
    <t>GATTO IDA</t>
  </si>
  <si>
    <t>VALLE DEI FIORI S.S.</t>
  </si>
  <si>
    <t>ORO VERDE PICC.SOC.COOP.A.R.L.</t>
  </si>
  <si>
    <t>BNTRSR71P15H579A</t>
  </si>
  <si>
    <t>BUONTEMPO ROSARIO</t>
  </si>
  <si>
    <t>GDNMLL62L47D005U</t>
  </si>
  <si>
    <t>GODINO MIRELLA</t>
  </si>
  <si>
    <t>PRLNNT64A49D005I</t>
  </si>
  <si>
    <t>PIRILLO ANTONIETTA</t>
  </si>
  <si>
    <t>VNZLSN60E14L353Q</t>
  </si>
  <si>
    <t>VENEZIANO ALESSANDRO</t>
  </si>
  <si>
    <t>SCRNTN40B05I896F</t>
  </si>
  <si>
    <t>SCRIVANO ANTONIO</t>
  </si>
  <si>
    <t>TRNGPP44E65A340Y</t>
  </si>
  <si>
    <t>TORNELLO GIUSEPPINA</t>
  </si>
  <si>
    <t>RMNLRD61R27B903E</t>
  </si>
  <si>
    <t>RAMUNDO LEONARDO</t>
  </si>
  <si>
    <t>LRAPTR76A14C002G</t>
  </si>
  <si>
    <t>LAURIA PIETRO</t>
  </si>
  <si>
    <t>DCCMDM65R52C426H</t>
  </si>
  <si>
    <t>DI CICCO MARIA DOMENICA</t>
  </si>
  <si>
    <t>VTINCL72D27B903V</t>
  </si>
  <si>
    <t>VITO NICOLA</t>
  </si>
  <si>
    <t>BSSCLM45D01F205O</t>
  </si>
  <si>
    <t>BUSSOLATI CARLO MARIA</t>
  </si>
  <si>
    <t>SOCIETA' AGRICOLA LA MARGHERITA DI SCARPA R.C.L.SS</t>
  </si>
  <si>
    <t>CSTCLD69B12C388I</t>
  </si>
  <si>
    <t>CASTELLI CLAUDIO</t>
  </si>
  <si>
    <t>NRDMRA45H19L736H</t>
  </si>
  <si>
    <t>NARDIN MARIO</t>
  </si>
  <si>
    <t>AZ AGR NARDIN MARZIO E NARDIN FRANCESCO</t>
  </si>
  <si>
    <t>I TRE SANTI s.s.- societa' agricola</t>
  </si>
  <si>
    <t>AL. PI. SOCIETA' AGRICOLA S.S.</t>
  </si>
  <si>
    <t>SRVCSM38D06G834J</t>
  </si>
  <si>
    <t>SOCIETA' AGRICOLA AGRIHORTO S.S. DI GHEZZI ALDO e C.</t>
  </si>
  <si>
    <t>LSICMN57C11C514V</t>
  </si>
  <si>
    <t>LISI CARMINE</t>
  </si>
  <si>
    <t>MRCNGL73T03I628I</t>
  </si>
  <si>
    <t>MARCHESI ANGELO</t>
  </si>
  <si>
    <t>GRTBRM52C04L265B</t>
  </si>
  <si>
    <t>GRITTI ABRAMO</t>
  </si>
  <si>
    <t>DRANZE59C01A717X</t>
  </si>
  <si>
    <t>D'AURIA ENZO</t>
  </si>
  <si>
    <t>AZ.AGR.PASSERA NATALE e FIGLI</t>
  </si>
  <si>
    <t>GIRARDI DOMENICO E FIGLI SOCIETA' AGRICOLA SEMPLICE</t>
  </si>
  <si>
    <t>NERIO RUFFATO SOCIATA' AGRICOLA SRL</t>
  </si>
  <si>
    <t>IL GIARDINO DI GETSEMANI DI F. E C.</t>
  </si>
  <si>
    <t>AZ AGR SANT'AMBROGIO S.S.</t>
  </si>
  <si>
    <t>SCRRSR63A06C351M</t>
  </si>
  <si>
    <t>SCROFANI ROSARIO</t>
  </si>
  <si>
    <t>MDDCRL59R22E026E</t>
  </si>
  <si>
    <t>MADDALO CARLO</t>
  </si>
  <si>
    <t>CECILIA SERVIZI COOP.SOC.ONLUS</t>
  </si>
  <si>
    <t>AGRICOLA CANNETO SOC SEMPL</t>
  </si>
  <si>
    <t>FLORA TOSCANA SOC.AGR.COOP.</t>
  </si>
  <si>
    <t>SOCIETÀ AGRICOLA STELLA DELL'ETNA</t>
  </si>
  <si>
    <t>SCRSVT61T07E532L</t>
  </si>
  <si>
    <t>SCROFANI SALVATORE</t>
  </si>
  <si>
    <t>DDVFNC72E26G834Z</t>
  </si>
  <si>
    <t>SOCIETA' AGRICOLA TENUTA TUDISCO S.S.</t>
  </si>
  <si>
    <t>TENUTA SAN PIETRO RESURGE S.S.</t>
  </si>
  <si>
    <t>CLVPRZ66H70L049B</t>
  </si>
  <si>
    <t>CALVIELLO PATRIZIA</t>
  </si>
  <si>
    <t>GNCSLV66D63L049Y</t>
  </si>
  <si>
    <t>GENCHI SILVIA</t>
  </si>
  <si>
    <t>CSSVTR54C16F839R</t>
  </si>
  <si>
    <t>CASSANO VITTORIO</t>
  </si>
  <si>
    <t>GLLDNC49H24G187C</t>
  </si>
  <si>
    <t>GALIULO DOMENICO</t>
  </si>
  <si>
    <t>GSTMHL65L05H501O</t>
  </si>
  <si>
    <t>GIUSTOZZI MICHELE</t>
  </si>
  <si>
    <t>FATTORIA IL CASALONE SOC.AGRICOLA SEM.</t>
  </si>
  <si>
    <t>TMINLG45L08A806J</t>
  </si>
  <si>
    <t>TIMEO ANGELO AUGUSTO</t>
  </si>
  <si>
    <t>RRGRNT61H24E202Y</t>
  </si>
  <si>
    <t>ARRIGHI RENATO</t>
  </si>
  <si>
    <t>CLTGPP82E60C975E</t>
  </si>
  <si>
    <t>COLETTA GIUSEPPINA</t>
  </si>
  <si>
    <t>SQNSVT45A06B787M</t>
  </si>
  <si>
    <t>SEQUENZIA SALVATORE</t>
  </si>
  <si>
    <t>SOCIETA' AGRICOLA ROBERTO E FEDERICO DI PAOLO CAVALLI E C. S.S.</t>
  </si>
  <si>
    <t>AZ AG PRIMOSOLE TRIBULATO SNC</t>
  </si>
  <si>
    <t>TRBGNE39C11C351T</t>
  </si>
  <si>
    <t>TRIBULATO EUGENIO</t>
  </si>
  <si>
    <t>RNELVI43D56C351I</t>
  </si>
  <si>
    <t>REINA LIVIA</t>
  </si>
  <si>
    <t>LNTCTN64S21C351D</t>
  </si>
  <si>
    <t>LANTERI COSTANTINO</t>
  </si>
  <si>
    <t>SPMMCR46B44G371X</t>
  </si>
  <si>
    <t>SPAMPINATO MARIA CARMELA</t>
  </si>
  <si>
    <t>SPCVCN42C05I199I</t>
  </si>
  <si>
    <t>SPECIALE VINCENZO</t>
  </si>
  <si>
    <t>TRVMRZ62C55G914H</t>
  </si>
  <si>
    <t>TREVISAN MARZIA</t>
  </si>
  <si>
    <t>PLRMCN55T42D269Y</t>
  </si>
  <si>
    <t>SOCIETA' COOPERATIVA AGRICOLA TORRE</t>
  </si>
  <si>
    <t>IDEA NATURA SOCIETA' AGRICOLA DI PAOLO E G. MELLONE S.S.</t>
  </si>
  <si>
    <t>NATURA.COM SOCIETA' AGRICOLA SPA</t>
  </si>
  <si>
    <t>DNTLVR53S07A393K</t>
  </si>
  <si>
    <t>DONATI OLIVIERO</t>
  </si>
  <si>
    <t>BRGMRC65E08I110I</t>
  </si>
  <si>
    <t>donati manuel</t>
  </si>
  <si>
    <t>PASSARETTI MARINO e C.</t>
  </si>
  <si>
    <t>TGLRNZ76M12G187I</t>
  </si>
  <si>
    <t>TAGLIENTE ORONZO</t>
  </si>
  <si>
    <t>BRINDISI</t>
  </si>
  <si>
    <t>LEIGPP90R17C002C</t>
  </si>
  <si>
    <t>ELIA GIUSEPPE</t>
  </si>
  <si>
    <t>VGLLSN77C13A091Z</t>
  </si>
  <si>
    <t>AVAGLIANO ALESSANDRO</t>
  </si>
  <si>
    <t>SOCIETA' AGRICOLA LA PIANA VERDE DI QUARANTINI S.S</t>
  </si>
  <si>
    <t>MRLGPL76S25B393D</t>
  </si>
  <si>
    <t>MARELLA GIANPAOLO</t>
  </si>
  <si>
    <t>AZ AGR SPERANZA DI CAVRINI MG</t>
  </si>
  <si>
    <t>MNRSCC81S11F083O</t>
  </si>
  <si>
    <t>MINARELLI ISACCO</t>
  </si>
  <si>
    <t>AZ AGR ZAMBONI PRIMO E RAFFAELE SS</t>
  </si>
  <si>
    <t>AUGUSTO DE MARTINI DI DE MARTINI VEGA e ALESSANDRA</t>
  </si>
  <si>
    <t>SOCIETA' AGRICOLA GIO' S.S.</t>
  </si>
  <si>
    <t>AZIENDA AGRICOLA IL POMO D' ORO s.s. DI CETTINA E ROSS</t>
  </si>
  <si>
    <t>SOCIETA' AGRICOLA AGRISCURA SAS DI SCURA FRANCESCO &amp; C.</t>
  </si>
  <si>
    <t>IMMOBILIARE SICULA S.P.A.</t>
  </si>
  <si>
    <t>LRSMHL44R01H922Z</t>
  </si>
  <si>
    <t>LA ROSA MICHELANGELO</t>
  </si>
  <si>
    <t>SOCIETA' AGRICOLA AGRILOCATELLI S.S.</t>
  </si>
  <si>
    <t>PDNLNS53H21E289S</t>
  </si>
  <si>
    <t>PEDINI ALFONSO</t>
  </si>
  <si>
    <t>F.LLI GAMBERA S.S. AGRICOLA</t>
  </si>
  <si>
    <t>SOCIETA' AGRICOLA CAMPAGNA ANGELO E ROBERTO S.S.</t>
  </si>
  <si>
    <t>AZ. AGR. CARINI AGOSTINO E C. SOCIETA' AGRICOLA S.S.</t>
  </si>
  <si>
    <t>GHRRCR82T02A539Q</t>
  </si>
  <si>
    <t>GHIRARDELLO RICCARDO</t>
  </si>
  <si>
    <t>SOC. AGR. INSALATA PLUS DI BRAGGION TOBIA E TEMPESTA LUIGI S.S.</t>
  </si>
  <si>
    <t>DQNMRN75D11G920G</t>
  </si>
  <si>
    <t>DI QUINZIO MARIANO E ANTONIO SS</t>
  </si>
  <si>
    <t>AGRISTELLA SOCIETA' SEMPLICE AGRICOLA</t>
  </si>
  <si>
    <t>MRCMSM65C06A515N</t>
  </si>
  <si>
    <t>MARCHIONE MASSIMILIANO</t>
  </si>
  <si>
    <t>MZZNRC66D22G492X</t>
  </si>
  <si>
    <t>MAZZEI ENRICO</t>
  </si>
  <si>
    <t>GIANCHINO SOCIETÀ SEMPLICE AGRICOLA</t>
  </si>
  <si>
    <t>EREDI DI GAETANO IEMMA</t>
  </si>
  <si>
    <t>CSRMTT89H13L483I</t>
  </si>
  <si>
    <t>CASARSA MATTEO</t>
  </si>
  <si>
    <t>VNITTL77L15E791C</t>
  </si>
  <si>
    <t>IOVINO ATTILIO</t>
  </si>
  <si>
    <t>BRBMTR62E70B619C</t>
  </si>
  <si>
    <t>BARBAROSSA MARIA TERESA</t>
  </si>
  <si>
    <t>BLANLT65T57H579W</t>
  </si>
  <si>
    <t>BAULEO NICOLETTA ACHIROPITA</t>
  </si>
  <si>
    <t>VAL SELE SRL</t>
  </si>
  <si>
    <t>TCCRFL81C19C352Y</t>
  </si>
  <si>
    <t>TOCCI RAFFAELLO</t>
  </si>
  <si>
    <t>GGLMHL59P04A783B</t>
  </si>
  <si>
    <t>GUGLIOTTI MICHELE ANGELO</t>
  </si>
  <si>
    <t>GRRDNC53R19E038I</t>
  </si>
  <si>
    <t>GIRARDI DOMENICO</t>
  </si>
  <si>
    <t>STRNMR60S55I912L</t>
  </si>
  <si>
    <t>STRACCIA ANNA MARIA</t>
  </si>
  <si>
    <t>NNNRRT73P10A785E</t>
  </si>
  <si>
    <t>NANNI ROBERTO</t>
  </si>
  <si>
    <t>FATTORIA DEL GELSO BIANCO DI IULIANO IRENE e C. S.A.S.</t>
  </si>
  <si>
    <t>SLMGRG68L25D005Q</t>
  </si>
  <si>
    <t>SALIMBENI GIORGIO</t>
  </si>
  <si>
    <t>CSTLRI81S58A717Z</t>
  </si>
  <si>
    <t>CASTAGNO ILARIA</t>
  </si>
  <si>
    <t>PSTGRD86P46A509D</t>
  </si>
  <si>
    <t>PASTORE GERARDINA</t>
  </si>
  <si>
    <t>LSAGZL58T69D007Q</t>
  </si>
  <si>
    <t>ALOISI GRAZIELLA</t>
  </si>
  <si>
    <t>TENUTA AI DUE LEONI SOC.AGR. DI BARATTIN</t>
  </si>
  <si>
    <t>CANTATORE FRUIT COMPANYSRL</t>
  </si>
  <si>
    <t>KMRBZN77M60Z127W</t>
  </si>
  <si>
    <t>KUMOR BOZENA</t>
  </si>
  <si>
    <t>TOFFOLI PRIMO E GINO S.S.</t>
  </si>
  <si>
    <t>SOCIETA' AGRICOLA CORTE LINA S.S. DI DUOCCIO G. E O.</t>
  </si>
  <si>
    <t>FRRFNC94A06H860J</t>
  </si>
  <si>
    <t>FERRANTE FRANCESCO</t>
  </si>
  <si>
    <t>NPLTRS73A71I540I</t>
  </si>
  <si>
    <t>NAPOLITANO TERESA</t>
  </si>
  <si>
    <t>NPLCRL57E18H433F</t>
  </si>
  <si>
    <t>NAPOLITANO CARLO</t>
  </si>
  <si>
    <t>BLFPTR58H15D180E</t>
  </si>
  <si>
    <t>BLEFARI PIETRO</t>
  </si>
  <si>
    <t>BSCMRC76D25E472L</t>
  </si>
  <si>
    <t>BOSCHETTO MARCO</t>
  </si>
  <si>
    <t>SRGSST77R01F924G</t>
  </si>
  <si>
    <t>SIRIGNANO SEBASTIANO</t>
  </si>
  <si>
    <t>CRCSVN66R68A717B</t>
  </si>
  <si>
    <t>CARUCCIO SILVANA</t>
  </si>
  <si>
    <t>PTTSFN66S64H579U</t>
  </si>
  <si>
    <t>PITTORE SERAFINA</t>
  </si>
  <si>
    <t>AGRICOLA TAVERNOLA SO COOP SCHIAVONE RAFFAELE</t>
  </si>
  <si>
    <t>RPPDNL71P52E532M</t>
  </si>
  <si>
    <t>RAPPAZZO DANIELA</t>
  </si>
  <si>
    <t>BSTNTN50L08H579A</t>
  </si>
  <si>
    <t>ABASTANTE ANTONIO</t>
  </si>
  <si>
    <t>CLBFNC55A18F480B</t>
  </si>
  <si>
    <t>CILIBERTI FRANCESCO</t>
  </si>
  <si>
    <t>CLMRCL59T28F637I</t>
  </si>
  <si>
    <t>CLEMENTE ROCCO LUIGI</t>
  </si>
  <si>
    <t>PA.SER.SUD DI PASCARIELLO</t>
  </si>
  <si>
    <t>TMMNCL80M02A399W</t>
  </si>
  <si>
    <t>TAMMARO NICOLA</t>
  </si>
  <si>
    <t>AZIENDA AGRICOLA "SOLE" DI DE RISO CARLO E C. SOCIETA' SEMPLICE AGRICOLA</t>
  </si>
  <si>
    <t>VNCTVG40H10F027M</t>
  </si>
  <si>
    <t>VINCI OTTAVIO GAETANO</t>
  </si>
  <si>
    <t>COPPI SOC COOPERATIVA AGRICOLA</t>
  </si>
  <si>
    <t>CATANZARO</t>
  </si>
  <si>
    <t>BLFBRN76R19I234U</t>
  </si>
  <si>
    <t>BELFORMATO BRUNO</t>
  </si>
  <si>
    <t>DTLGPP71D07H798S</t>
  </si>
  <si>
    <t>DI TELLA GIUSEPPE</t>
  </si>
  <si>
    <t>BRRPLG69L09D643Y</t>
  </si>
  <si>
    <t>BORRELLI PELLEGRINO</t>
  </si>
  <si>
    <t>MGLNNL76C07A509V</t>
  </si>
  <si>
    <t>MEGLIOLA ANTONELLO</t>
  </si>
  <si>
    <t>PRTMNL43H10C632D</t>
  </si>
  <si>
    <t>PARATORE EMANUELE Marongiu eugenio e fabrizio</t>
  </si>
  <si>
    <t>TRLFPP30R19F655D</t>
  </si>
  <si>
    <t>TRIOLO FILIPPO</t>
  </si>
  <si>
    <t>MDDRFL30S20G834Y</t>
  </si>
  <si>
    <t>MADDALO RAFFAELE</t>
  </si>
  <si>
    <t>F.LLI MEROLLA SRL SOCIETA' AGRICOLA</t>
  </si>
  <si>
    <t>MICHELE TAGLIAFIERRO SRL</t>
  </si>
  <si>
    <t>MGLMNN92S69A881G</t>
  </si>
  <si>
    <t>MEGLIOLA MARINA ANTONIA</t>
  </si>
  <si>
    <t>MDDTTR55M19E027E</t>
  </si>
  <si>
    <t>MADDALO ETTORE</t>
  </si>
  <si>
    <t>CCCVCN84D07A509C</t>
  </si>
  <si>
    <t>CICCARELLA VINCENZO</t>
  </si>
  <si>
    <t>FRGGRD74L25L589Z</t>
  </si>
  <si>
    <t>FORGIONE GERARDO</t>
  </si>
  <si>
    <t>SOCIETA' AGRICOLA EREDI BULEGATO EMANUEL</t>
  </si>
  <si>
    <t>VDTPLA75E30F999H</t>
  </si>
  <si>
    <t>VIDOTTO PAOLO</t>
  </si>
  <si>
    <t>O. P. COSENTINO S. CONS. A R.L.</t>
  </si>
  <si>
    <t>GOCCE DI SICILIA COOPERATIVA AGRICOLA A R.L.</t>
  </si>
  <si>
    <t>PLMGNN72L16F399W</t>
  </si>
  <si>
    <t>PALMIERI GIOVANNI</t>
  </si>
  <si>
    <t>DRDRCR47M11H501V</t>
  </si>
  <si>
    <t>D'ARDIA RICCIARDO</t>
  </si>
  <si>
    <t>RIPAGNOLA OP SRL</t>
  </si>
  <si>
    <t>SOC. SEMPLICE AGRICOLA LEVANTESI S.S.</t>
  </si>
  <si>
    <t>SOCIETA AGRICOLA MAURO DI MAURO EUGENIO E C. S.S</t>
  </si>
  <si>
    <t>AGRICOLA SANT'ANDREA S.S. SOCIETA' AGRICOLA</t>
  </si>
  <si>
    <t>C A B CAMPIANO SOC.COOP.AGR. P.A.</t>
  </si>
  <si>
    <t>C A B COMPRENSORIO CERVESE</t>
  </si>
  <si>
    <t>CHRNGL56H20A515V</t>
  </si>
  <si>
    <t>CHIARAVALLE ANGELO</t>
  </si>
  <si>
    <t>AGRICOLA AURENA S.S.</t>
  </si>
  <si>
    <t>SOCIETA' AGRICOLA TERRA MIA S.S.</t>
  </si>
  <si>
    <t>PCFPTR62D08D643G</t>
  </si>
  <si>
    <t>PACIFICO PIETRO</t>
  </si>
  <si>
    <t>PNZGLM52C15A150X</t>
  </si>
  <si>
    <t>PANZANO GIROLAMO</t>
  </si>
  <si>
    <t>GMBGPP86M11D643U</t>
  </si>
  <si>
    <t>GIAMBATTISTA GIUSEPPE</t>
  </si>
  <si>
    <t>GMBRZO51M30A150T</t>
  </si>
  <si>
    <t>GIAMBATTISTA ORAZIO</t>
  </si>
  <si>
    <t>GMBMHL56M10E716N</t>
  </si>
  <si>
    <t>GIAMBATTISTA MICHELE</t>
  </si>
  <si>
    <t>FRCCML67R43D643G</t>
  </si>
  <si>
    <t>FORCHIONE CARMELINA</t>
  </si>
  <si>
    <t>SOCIETÀ AGRICOLA SAN FAMIANO S.S.</t>
  </si>
  <si>
    <t>CPRSVR55S11D184U</t>
  </si>
  <si>
    <t>CAPRISTO SAVERIO</t>
  </si>
  <si>
    <t>AGRI TAVOLIERE SOC. COOP. AGRICOLA A R. L.</t>
  </si>
  <si>
    <t>VELLUTO PIETRO E MICHELE S.S.</t>
  </si>
  <si>
    <t>FAETO NATURA VIVA SOC. COOP. A R.L.</t>
  </si>
  <si>
    <t>LAND FOOD e BEVERAGE S.COOP.</t>
  </si>
  <si>
    <t>DIVINO ROBERTO SOCIETA' AGRICOLA SRL</t>
  </si>
  <si>
    <t>MMNNDR49D11F250Z</t>
  </si>
  <si>
    <t>MAIMONE ANDREA</t>
  </si>
  <si>
    <t>SOCIETA' AGRICOLA LA PERLA VERDE SRL</t>
  </si>
  <si>
    <t>SOCIETA' AGRICOLA GEMMA S.S.</t>
  </si>
  <si>
    <t>SOC.AGR.GIOVE DI NICOLA ROMITO E C. SOCIETA' SEMPLICE</t>
  </si>
  <si>
    <t>GRUPPO CIMAGLIA</t>
  </si>
  <si>
    <t>RSSRZO85A28D643L</t>
  </si>
  <si>
    <t>RUSSO ORAZIO</t>
  </si>
  <si>
    <t>SLVLSN78P25H501C</t>
  </si>
  <si>
    <t>SALVALAIO ALESSANDRO</t>
  </si>
  <si>
    <t>DGRNMR56H64D643T</t>
  </si>
  <si>
    <t>DI GREGORIO ANNA MARIA</t>
  </si>
  <si>
    <t>MRCPLG82S03D643E</t>
  </si>
  <si>
    <t>MERCURI PELLEGRINO</t>
  </si>
  <si>
    <t>CRISTIANI FRANCO E SORGHINI LUIGIA S.S.</t>
  </si>
  <si>
    <t>TMSGNN56P26E526U</t>
  </si>
  <si>
    <t>TOMASONI GIOVANNI</t>
  </si>
  <si>
    <t>LMLTMS93S24A048Q</t>
  </si>
  <si>
    <t>LA MALFA TOMMASO</t>
  </si>
  <si>
    <t>SOCIETÀ AGRICOLA F.LLI PAPPI MORENO E C.</t>
  </si>
  <si>
    <t>CCCRRT84A31A783L</t>
  </si>
  <si>
    <t>COCCA ROBERTO</t>
  </si>
  <si>
    <t>RTLRSO78T67F915U</t>
  </si>
  <si>
    <t>RITELLA ROSA</t>
  </si>
  <si>
    <t>LGLCST73L22F288L</t>
  </si>
  <si>
    <t>LUGLI CRISTIANO</t>
  </si>
  <si>
    <t>SOC. AGR. MOLINO DEGLI ACQUISTI S.S.</t>
  </si>
  <si>
    <t>SPCBGI78E08C351T</t>
  </si>
  <si>
    <t>SPECIALE BIAGIO</t>
  </si>
  <si>
    <t>DMRNMR90B53A509M</t>
  </si>
  <si>
    <t>DE MARCO ANNAMARIA</t>
  </si>
  <si>
    <t>MSTSVT79B11E791Y</t>
  </si>
  <si>
    <t>MAISTO SALVATORE</t>
  </si>
  <si>
    <t>CSTGPP83M58H860C</t>
  </si>
  <si>
    <t>CASTALDO GIUSEPPINA</t>
  </si>
  <si>
    <t>DLENNT92A62A509S</t>
  </si>
  <si>
    <t>D'ELIA ANTONIETTA</t>
  </si>
  <si>
    <t>SVRNTN83P06A783X</t>
  </si>
  <si>
    <t>SOVIERO ANTONIO</t>
  </si>
  <si>
    <t>MNTCLD48C02H579Z</t>
  </si>
  <si>
    <t>MONTAGNA CATALDO</t>
  </si>
  <si>
    <t>DITTA PIZZI EZIO E GIOVANNI SS</t>
  </si>
  <si>
    <t>SOCIETA' AGRICOLA F.LLI DI PASTINA ANTONIO E ROBERTO</t>
  </si>
  <si>
    <t>ZRZGPP51E16E709M</t>
  </si>
  <si>
    <t>ZORZETTO GIUSEPPE</t>
  </si>
  <si>
    <t>FLPMHL61R15F347I</t>
  </si>
  <si>
    <t>FILIPPINI MICHELE</t>
  </si>
  <si>
    <t>LVAGNN63H28C351F</t>
  </si>
  <si>
    <t>LA VIA GIOVANNI</t>
  </si>
  <si>
    <t>CHCLSN42E14A662F</t>
  </si>
  <si>
    <t>CHIECO ALESSANDRO</t>
  </si>
  <si>
    <t>NTTVTI54E04C134P</t>
  </si>
  <si>
    <t>NITTI VITO</t>
  </si>
  <si>
    <t>MGLSVT89M09I754Z</t>
  </si>
  <si>
    <t>MAGLIOCCO SALVATORE</t>
  </si>
  <si>
    <t>PLGMRA66S60H096R</t>
  </si>
  <si>
    <t>POLIGNANO MARIA</t>
  </si>
  <si>
    <t>CENTRO ATTIVITA' VIVAISTICHE SOC COOP AGRICOLA</t>
  </si>
  <si>
    <t>FBNNNL93P62G702O</t>
  </si>
  <si>
    <t>FABIANO ANTONELLA</t>
  </si>
  <si>
    <t>ZNNRRT82P16D458U</t>
  </si>
  <si>
    <t>ZANNONI ROBERTO</t>
  </si>
  <si>
    <t>PSRLNZ53A24H294N</t>
  </si>
  <si>
    <t>PESARESI LORENZO</t>
  </si>
  <si>
    <t>BIONDI BRUNO,FABRIZIO E GIUSEP</t>
  </si>
  <si>
    <t>GEOPLANT VIVAI SRL SOC.AGR.</t>
  </si>
  <si>
    <t>CONSORZIO MECC LAV AGR SAMOGGIA</t>
  </si>
  <si>
    <t>IL RACCOLTO SOC COOP AGRICOLA</t>
  </si>
  <si>
    <t>MNTMHL71S23A512N</t>
  </si>
  <si>
    <t>MONTELLA MICHELE</t>
  </si>
  <si>
    <t>CILA SCRL</t>
  </si>
  <si>
    <t>RPORRT48P07C191W</t>
  </si>
  <si>
    <t>ROPA ROBERT0</t>
  </si>
  <si>
    <t>SALATI VINCENZO E MATTEO S S</t>
  </si>
  <si>
    <t>AZIENDA VITIVINICOLA GELOSINI</t>
  </si>
  <si>
    <t>SOCIETA' AGRICOLA BONACINI ANDREA E ALES</t>
  </si>
  <si>
    <t>DNVDNC69S09C136C</t>
  </si>
  <si>
    <t>DE NOVELLIS DOMENICO</t>
  </si>
  <si>
    <t>SOCIETA' AGRICOLA FONDO SAIAZZA S.S.</t>
  </si>
  <si>
    <t>LNGRRT74P04A783L</t>
  </si>
  <si>
    <t>LUONGO ROBERTO</t>
  </si>
  <si>
    <t>GRISETA FRANCESCO e C. S.A.S.</t>
  </si>
  <si>
    <t>QRTRZO52A01G211P</t>
  </si>
  <si>
    <t>QUARTARONE ORAZIO</t>
  </si>
  <si>
    <t>ORTICOLTURA SAN GIORGIO SOCIETA' AGRICOLA S.S.</t>
  </si>
  <si>
    <t>OP KIWI SOLE SOC.COOP. AGRICOLA</t>
  </si>
  <si>
    <t>PLMFRC51P43I138B</t>
  </si>
  <si>
    <t>PALUMBI FEDERICA</t>
  </si>
  <si>
    <t>IMPERIA</t>
  </si>
  <si>
    <t>LAMA ROSSA SOCIETÀ AGRICOLA A.R.L.</t>
  </si>
  <si>
    <t>COOP AGR LIBERTA' E LAVORO</t>
  </si>
  <si>
    <t>LNENMR70C41A783C</t>
  </si>
  <si>
    <t>LEONE ANNAMARIA</t>
  </si>
  <si>
    <t>SOCIETA' AGRICOLA TAMPIANO S.S.</t>
  </si>
  <si>
    <t>SOCIETA SEMPLICE CAMPO BO</t>
  </si>
  <si>
    <t>PARMA</t>
  </si>
  <si>
    <t>DMPGTN86R10C351A</t>
  </si>
  <si>
    <t>D'IMPRIMA GAETANO</t>
  </si>
  <si>
    <t>SOCIETA' AGRICOLA TERZERIA</t>
  </si>
  <si>
    <t>CSTNTN74B03Z112G</t>
  </si>
  <si>
    <t>CASTAGNOLA MELCHIORRE ANTONIO</t>
  </si>
  <si>
    <t>AZIENDA AGRICOLA CUVA SOCIETA SEMPLICE</t>
  </si>
  <si>
    <t>RATTA ORLANDO PIERO E CHIAPPAR</t>
  </si>
  <si>
    <t>RPPFTN63S55H224Z</t>
  </si>
  <si>
    <t>RIPEPI FORTUNATA</t>
  </si>
  <si>
    <t>AGRI.API.BIO SRL</t>
  </si>
  <si>
    <t>FROSINONE</t>
  </si>
  <si>
    <t>FATTORIA BIOLOGICA LA BOTTARA DI D'ASCENZI AUGUSTA E FORTUNA</t>
  </si>
  <si>
    <t>SOC. AGR. "L'ORO DELLE DONNE" S.S.</t>
  </si>
  <si>
    <t>F.LLI NESTA ENZO E MASSIMO</t>
  </si>
  <si>
    <t>RIETI</t>
  </si>
  <si>
    <t>MTTLCU79P21H282N</t>
  </si>
  <si>
    <t>MATTOZZI LUCA</t>
  </si>
  <si>
    <t>DMBSVT68C01B963Z</t>
  </si>
  <si>
    <t>D'AMBROSIO SALVATORE</t>
  </si>
  <si>
    <t>RDEGPP72B53M082X</t>
  </si>
  <si>
    <t>REDA GIUSEPPINA</t>
  </si>
  <si>
    <t>CRPPRI70A55B948H</t>
  </si>
  <si>
    <t>CARPIFAVE PIERA</t>
  </si>
  <si>
    <t>GSPCLL46D21F257F</t>
  </si>
  <si>
    <t>GASPARINI CARLO ALBERTO</t>
  </si>
  <si>
    <t>SOCIETA' AGRICOLA S. ANNA SRL</t>
  </si>
  <si>
    <t>CAFAROeMANOLIO SRL</t>
  </si>
  <si>
    <t>ZERLA S.S. DI ZAGHI UGO E C SOC.AGRICOLA</t>
  </si>
  <si>
    <t>MNLRSO81P57G786N</t>
  </si>
  <si>
    <t>MANOLIO ROSA</t>
  </si>
  <si>
    <t>LRCGPP67M01H647D</t>
  </si>
  <si>
    <t>LA ROCCA GIUSEPPE</t>
  </si>
  <si>
    <t>DVLVTR63H29D205H</t>
  </si>
  <si>
    <t>DEVALLE VALTER</t>
  </si>
  <si>
    <t>SLLFBN71E44H501B</t>
  </si>
  <si>
    <t>SELLERI FABIANA</t>
  </si>
  <si>
    <t>LPUPLA58L44H501I</t>
  </si>
  <si>
    <t>LUPI PAOLA</t>
  </si>
  <si>
    <t>BRZGPP66H17M082Q</t>
  </si>
  <si>
    <t>BRIZI GIUSEPPE</t>
  </si>
  <si>
    <t>MNFCSR58D26L882H</t>
  </si>
  <si>
    <t>MANFREDI CESARE</t>
  </si>
  <si>
    <t>CLNTDR60E01G765P</t>
  </si>
  <si>
    <t>COLANTONI TEODORO</t>
  </si>
  <si>
    <t>LA CAMINATA SOCIETA' AGRICOLA</t>
  </si>
  <si>
    <t>LNELRT64R12A717C</t>
  </si>
  <si>
    <t>LEONE ALBERTO</t>
  </si>
  <si>
    <t>GZZLNZ77P14C107T</t>
  </si>
  <si>
    <t>UGUZZONI LORENZO</t>
  </si>
  <si>
    <t>SOCIETA' COOP LA SONNINA</t>
  </si>
  <si>
    <t>SLVFRC78C61A468O</t>
  </si>
  <si>
    <t>SALVATICI FEDERICA</t>
  </si>
  <si>
    <t>TSBNCL59D27A893O</t>
  </si>
  <si>
    <t>TISBO NICOLA</t>
  </si>
  <si>
    <t>GRECCIO STRUZZI S.R.L.</t>
  </si>
  <si>
    <t>COOPERATIVA AGRICOLA VILLANOVA</t>
  </si>
  <si>
    <t>TARDINI GIACOMINO ED ANGELO S</t>
  </si>
  <si>
    <t>SOCIETA' AGRICOLA MESSORI LUCIANO ANDRE</t>
  </si>
  <si>
    <t>CSLNGL74M20C107X</t>
  </si>
  <si>
    <t>CASALINI ANGELO</t>
  </si>
  <si>
    <t>LRCDNC78B05H579H</t>
  </si>
  <si>
    <t>LAROCCA DOMENICO</t>
  </si>
  <si>
    <t>AZ.AGR. F.LLI DINATALE</t>
  </si>
  <si>
    <t>MRCLCU80T22E253H</t>
  </si>
  <si>
    <t>MARCHETTI LUCA</t>
  </si>
  <si>
    <t>FELICIA S R L</t>
  </si>
  <si>
    <t>IMMOBILIARE SANTO STEFANO I SRL-SOCIETA' AGRICOLA</t>
  </si>
  <si>
    <t>SOCIETÀ AGRICOLA IL CANTINONE SRL</t>
  </si>
  <si>
    <t>AGRICOLA 2000 S.S DI COLOMBARINI L. E C.</t>
  </si>
  <si>
    <t>CLMLCU75M09G916S</t>
  </si>
  <si>
    <t>COLOMBARINI LUCA</t>
  </si>
  <si>
    <t>CCCPLA70D47H769X</t>
  </si>
  <si>
    <t>COCCI GRIFONI PAOLA</t>
  </si>
  <si>
    <t>TOP FRUIT ROMAGNA SOC.COOP. A.R.L.</t>
  </si>
  <si>
    <t>BSSGLN67L12D037F</t>
  </si>
  <si>
    <t>BASSOLI GIULIANO</t>
  </si>
  <si>
    <t>SPGLSN58H04H223Q</t>
  </si>
  <si>
    <t>SPAGGIARI ALESSANDRO</t>
  </si>
  <si>
    <t>AZ.AGR. SAN SILVESTRO S.S.</t>
  </si>
  <si>
    <t>PLLCRN78R41G786U</t>
  </si>
  <si>
    <t>PELLITTA CATERINA</t>
  </si>
  <si>
    <t>ALLEVAMENTO ARCOBALENO S.S.</t>
  </si>
  <si>
    <t>MSAMHL64P16E038M</t>
  </si>
  <si>
    <t>MASI MICHELE</t>
  </si>
  <si>
    <t>CLNGNN53D47F915D</t>
  </si>
  <si>
    <t>COLONNA GIOVANNA</t>
  </si>
  <si>
    <t>AGRIGIOIA S.A.S. DI ANDREA CANTORE</t>
  </si>
  <si>
    <t>CNNMRK95A69A662S</t>
  </si>
  <si>
    <t>CANNITO MARIKA</t>
  </si>
  <si>
    <t>FARRI SILVANO E GIOVANNI S.S.</t>
  </si>
  <si>
    <t>PRDFPP74M13A048R</t>
  </si>
  <si>
    <t>PARADISO FILIPPO</t>
  </si>
  <si>
    <t>PTRVCN65B04H096A</t>
  </si>
  <si>
    <t>PETRUZZI VINCENZO</t>
  </si>
  <si>
    <t>SPGGRL59P01I128R</t>
  </si>
  <si>
    <t>SPAGGIARI GABRIELE</t>
  </si>
  <si>
    <t>MZZMHL66M15G227H</t>
  </si>
  <si>
    <t>MAZZEO MICHELE</t>
  </si>
  <si>
    <t>SOC.COOPERATIVA AGRICOLA CIRCE</t>
  </si>
  <si>
    <t>SOLE DI MONTAGNA SOC.COOP.AGRICOLA</t>
  </si>
  <si>
    <t>CTLLNZ67A26H223P</t>
  </si>
  <si>
    <t>CATELLANI LORENZO</t>
  </si>
  <si>
    <t>MNNNCH88L60A341V</t>
  </si>
  <si>
    <t>MENNITI ANNACHIARA</t>
  </si>
  <si>
    <t>LMBVLM63L48I712Z</t>
  </si>
  <si>
    <t>LOMBARDI VILMA</t>
  </si>
  <si>
    <t>OLEUM SABINAE SOC. AGR. SAS</t>
  </si>
  <si>
    <t>BNCLRS77R01I838G</t>
  </si>
  <si>
    <t>benacquista loris</t>
  </si>
  <si>
    <t>SVNVNC80A22A269Z</t>
  </si>
  <si>
    <t>SAVONE VINICIO</t>
  </si>
  <si>
    <t>AZ. AGR. CONSALVI FABIANA E PAOLO SS.</t>
  </si>
  <si>
    <t>MZZRRT59E22G811S</t>
  </si>
  <si>
    <t>MAZZOTTI ROBERTO</t>
  </si>
  <si>
    <t>CLOMRA33L54H942I</t>
  </si>
  <si>
    <t>COLA MARIA</t>
  </si>
  <si>
    <t>NTNMSM54M20L401X</t>
  </si>
  <si>
    <t>ANTONINI MASSIMO</t>
  </si>
  <si>
    <t>LA TORRE DI COLOGNESI VITTORIO E CESARE</t>
  </si>
  <si>
    <t>CLDFST57S10G293Q</t>
  </si>
  <si>
    <t>CALDARINI FAUSTO</t>
  </si>
  <si>
    <t>DSNNNA72A61L182Y</t>
  </si>
  <si>
    <t>DE SANTIS ANNA</t>
  </si>
  <si>
    <t>GRNBMN83H24G482G</t>
  </si>
  <si>
    <t>GIRONE BENIAMINO</t>
  </si>
  <si>
    <t>RVRRLL39S23B499Q</t>
  </si>
  <si>
    <t>REVERBERI ORNELLO</t>
  </si>
  <si>
    <t>LNECRD72L20D037L</t>
  </si>
  <si>
    <t>LEONI CORRADO</t>
  </si>
  <si>
    <t>LTBLRD75E06H501H</t>
  </si>
  <si>
    <t>ALTOBELLI LEONARDO</t>
  </si>
  <si>
    <t>BLLLCU63H15D037U</t>
  </si>
  <si>
    <t>BELLELLI LUCA</t>
  </si>
  <si>
    <t>MLGNDR58H05F257I</t>
  </si>
  <si>
    <t>MALAGUTI ANDREA</t>
  </si>
  <si>
    <t>CSRMRZ56L21H794N</t>
  </si>
  <si>
    <t>CASARINI MAURIZIO</t>
  </si>
  <si>
    <t>FNICST71R29C107Q</t>
  </si>
  <si>
    <t>FINI CRISTIANO</t>
  </si>
  <si>
    <t>MRGSLV67S52D711C</t>
  </si>
  <si>
    <t>MERIGHI SILVIA</t>
  </si>
  <si>
    <t>SNTMSM58D25H195R</t>
  </si>
  <si>
    <t>SENTIMENTI MASSIMO</t>
  </si>
  <si>
    <t>TGNMRA53T24C107Q</t>
  </si>
  <si>
    <t>TUGNETTI MAURO</t>
  </si>
  <si>
    <t>TCCGNN29C24A577X</t>
  </si>
  <si>
    <t>TECCHI CRISTOFORI CELIANI GIOVANNI</t>
  </si>
  <si>
    <t>SOCIETA' AGRICOLA MAGGIO S-S- DI MAGGIO EVE E LORIS</t>
  </si>
  <si>
    <t>VLLNGL76P11H501H</t>
  </si>
  <si>
    <t>VILLANI ANGELO</t>
  </si>
  <si>
    <t>MRNMRA80H18G274C</t>
  </si>
  <si>
    <t>MARINI MAURO</t>
  </si>
  <si>
    <t>MRLRFL65L10H501W</t>
  </si>
  <si>
    <t>MORELLI RAFFAELE</t>
  </si>
  <si>
    <t>DMNNGL76P43L780W</t>
  </si>
  <si>
    <t>DIAMANTI ANGELA</t>
  </si>
  <si>
    <t>GNRGRG30S19A324L</t>
  </si>
  <si>
    <t>GENERALI GIORGIO</t>
  </si>
  <si>
    <t>PRNCLD55T30E472G</t>
  </si>
  <si>
    <t>PIERANTOZZI CLAUDIO</t>
  </si>
  <si>
    <t>AZ.AGR.SAN PAOLO DI SELMI ALESSANDRO ED</t>
  </si>
  <si>
    <t>SOCIETA'AGRICOLA TOMESANI BRUNO E ROBERT</t>
  </si>
  <si>
    <t>AZ.AGR.CAVICCHIOLI F E GUALTIERI A.</t>
  </si>
  <si>
    <t>SOC. AGR. MORARA IVAN E ANNA SOC. SEMPLICE</t>
  </si>
  <si>
    <t>CTLCRD84L07D037F</t>
  </si>
  <si>
    <t>CATELLANI CORRADO</t>
  </si>
  <si>
    <t>MRNLRI61S55H501S</t>
  </si>
  <si>
    <t>MARINO ILARIA</t>
  </si>
  <si>
    <t>DVLRRT68E04F960U</t>
  </si>
  <si>
    <t>DAVOLIO ROBERTO</t>
  </si>
  <si>
    <t>CPTDNL61H24M082I</t>
  </si>
  <si>
    <t>CAPATI DANILO</t>
  </si>
  <si>
    <t>PMTSML90E17I470T</t>
  </si>
  <si>
    <t>PIUMATTI SAMUELE</t>
  </si>
  <si>
    <t>TENUTA DI DONNAFUGATA S. R. L. SOCIETA' AGRICOLA</t>
  </si>
  <si>
    <t>TNDCSD85A26A515Q</t>
  </si>
  <si>
    <t>TONDODONATO TONDODONATI CESIDIO</t>
  </si>
  <si>
    <t>FRCGPP50S03A048L</t>
  </si>
  <si>
    <t>FRACCASCIA GIUSEPPE VITO</t>
  </si>
  <si>
    <t>SOC.AGR.BASCHIERI S.S.</t>
  </si>
  <si>
    <t>LMBGTN75R23H096Q</t>
  </si>
  <si>
    <t>LOMBARDI GAETANO</t>
  </si>
  <si>
    <t>FERRARI GIUSEPPE E C . S .</t>
  </si>
  <si>
    <t>AZ . AGR . CATELLI S . S .</t>
  </si>
  <si>
    <t>BRTMRA65E27F873H</t>
  </si>
  <si>
    <t>BERETTA MARIO</t>
  </si>
  <si>
    <t>ZNNLSN75R19D150X</t>
  </si>
  <si>
    <t>ZANINONI ALESSANDRO</t>
  </si>
  <si>
    <t>CARROLI ENZO E ALESSANDRO</t>
  </si>
  <si>
    <t>NPLCRN37D41C134X</t>
  </si>
  <si>
    <t>NAPOLETANO CATERINA</t>
  </si>
  <si>
    <t>CGRNRC34S03D037S</t>
  </si>
  <si>
    <t>CIGARINI ENRICO</t>
  </si>
  <si>
    <t>TSSSRS49L17H223T</t>
  </si>
  <si>
    <t>TASSONI SERSE</t>
  </si>
  <si>
    <t>MGNVNI46L50B819E</t>
  </si>
  <si>
    <t>MAGNANI IVANA</t>
  </si>
  <si>
    <t>RTNGFR77D06H096F</t>
  </si>
  <si>
    <t>RIOTINO GIANFRANCO</t>
  </si>
  <si>
    <t>SBZSLV88P65H223T</t>
  </si>
  <si>
    <t>SUBAZZOLI SILVIA</t>
  </si>
  <si>
    <t>GLLMLE48A03D636H</t>
  </si>
  <si>
    <t>GALLO EMILIO</t>
  </si>
  <si>
    <t>BSSLCD46P14D037X</t>
  </si>
  <si>
    <t>BUSSEI ALCIDE</t>
  </si>
  <si>
    <t>BRSNNN54A21G467D</t>
  </si>
  <si>
    <t>BORSARINI ANTONINO</t>
  </si>
  <si>
    <t>PSTFNC57T67B539B</t>
  </si>
  <si>
    <t>PASTORELLI FRANCA</t>
  </si>
  <si>
    <t>SNTFBA75B28B819Z</t>
  </si>
  <si>
    <t>SENTIMENTI FABIO</t>
  </si>
  <si>
    <t>SGRNNE52H22I128B</t>
  </si>
  <si>
    <t>SGARBI ENNIO</t>
  </si>
  <si>
    <t>LMAFNC87M03D458B</t>
  </si>
  <si>
    <t>LAMA FRANCESCO</t>
  </si>
  <si>
    <t>GLDMRA57E10B539S</t>
  </si>
  <si>
    <t>GOLDONI MARIO</t>
  </si>
  <si>
    <t>MRTDVD80P04C107L</t>
  </si>
  <si>
    <t>MARTELLI DAVIDE</t>
  </si>
  <si>
    <t>SOC.AGR.LAMBERTINI DI RAFFAELE E C. S.S.</t>
  </si>
  <si>
    <t>NGRNDR77D13I470F</t>
  </si>
  <si>
    <t>INGARAMO ANDREA</t>
  </si>
  <si>
    <t>GLTLRN66E60H223A</t>
  </si>
  <si>
    <t>AGOLETTI LORENA</t>
  </si>
  <si>
    <t>BRTMRA62B16F257M</t>
  </si>
  <si>
    <t>BERTONI MAURO</t>
  </si>
  <si>
    <t>CHVLCU74S01B898J</t>
  </si>
  <si>
    <t>CHIAVELLI LUCA</t>
  </si>
  <si>
    <t>DRSNVE56L60I802V</t>
  </si>
  <si>
    <t>DRUSIANI ENOVE</t>
  </si>
  <si>
    <t>PDRLNI63B22F240P</t>
  </si>
  <si>
    <t>PEDERZOLI LINO</t>
  </si>
  <si>
    <t>PLLVVN56R56F087K</t>
  </si>
  <si>
    <t>PELLACANI VIVIANA</t>
  </si>
  <si>
    <t>SLADNL64D02C951N</t>
  </si>
  <si>
    <t>SALA DANIELE</t>
  </si>
  <si>
    <t>SOC.AGR. LA QUERCIA DI LEONI</t>
  </si>
  <si>
    <t>GLSLRC52H15D037Z</t>
  </si>
  <si>
    <t>GELOSINI LEO MIRCO</t>
  </si>
  <si>
    <t>FSLCMN55S09B819F</t>
  </si>
  <si>
    <t>FASULO CARMINE</t>
  </si>
  <si>
    <t>ZBRNEE26D09I133L</t>
  </si>
  <si>
    <t>ZIBORDI ENEA</t>
  </si>
  <si>
    <t>AZ.AGR.NASCIMBENI ANDREA E MAU</t>
  </si>
  <si>
    <t>PNTPTR60D29H223M</t>
  </si>
  <si>
    <t>PINETTI PIETRO</t>
  </si>
  <si>
    <t>MNGMSM73S04H501N</t>
  </si>
  <si>
    <t>MENGOLI MASSIMO</t>
  </si>
  <si>
    <t>TERRAMIA SRL</t>
  </si>
  <si>
    <t>DBNSVT63R01H772H</t>
  </si>
  <si>
    <t>DI BENEDETTO SALVATORE</t>
  </si>
  <si>
    <t>BRTPLA48P20F198C</t>
  </si>
  <si>
    <t>BERTELLI PAOLO</t>
  </si>
  <si>
    <t>AZ DA AGRICOLA GANDOLFI FAUSTO</t>
  </si>
  <si>
    <t>SOC. AGR. ZILIANI STEFANO e C. S.S.</t>
  </si>
  <si>
    <t>FGLGPP26A21E904R</t>
  </si>
  <si>
    <t>FOGLIANI GIUSEPPE</t>
  </si>
  <si>
    <t>AGRICOLA MONTONE S R L</t>
  </si>
  <si>
    <t>SBTNLN51T51A519V</t>
  </si>
  <si>
    <t>SABATO ANGIOLINA</t>
  </si>
  <si>
    <t>BTRMRA52L65A975W</t>
  </si>
  <si>
    <t>BEATRICE MARIA</t>
  </si>
  <si>
    <t>ALLEVAMENTI CASCONE S.S. DI CASCONE LUIGI E C.</t>
  </si>
  <si>
    <t>SOC. AGR. BIOPIG ITALIA DI CASCONE LUIGI e C. S.S.</t>
  </si>
  <si>
    <t>SOC. AGR. PORCELLINO D'ORO DI CASCONE LU</t>
  </si>
  <si>
    <t>SOC.AGR. ZANI ANTONIO E ALESSANDRO S.S.</t>
  </si>
  <si>
    <t>SOCIETA' AGRICOLA MINARDA</t>
  </si>
  <si>
    <t>SOC.AGR.ZANI MONICA-MONTANARI ANTONIETTA</t>
  </si>
  <si>
    <t>ZNAMRZ82M01G479I</t>
  </si>
  <si>
    <t>ZANI MAURIZIO</t>
  </si>
  <si>
    <t>VITTORANGELI LANFRANCO OLINDO E RENATO S.S.</t>
  </si>
  <si>
    <t>SOCIETA' AGRICOLA LE QUERCE DI SERAFINI</t>
  </si>
  <si>
    <t>LA GRAZIOSA</t>
  </si>
  <si>
    <t>SOCIETA' AGRICOLA STOPPO ERMINDO E MARCO</t>
  </si>
  <si>
    <t>SOCIETA' AGRICOLA MG DI MARZI GIOVANNI</t>
  </si>
  <si>
    <t>SOCIETA' AGRICOLA F.LLI TIRAFERRI DI TIRAFERRI LUIGI E C. S.S.</t>
  </si>
  <si>
    <t>DALMONTE MICRO SOCIETÀ AGRICOLA S.S.</t>
  </si>
  <si>
    <t>AZ.AGR. CIPRIANI ROBERTO E TIZIANO S.S.</t>
  </si>
  <si>
    <t>SOCIETA' AGRICOLA ARCOBALENO S.R.L.</t>
  </si>
  <si>
    <t>TENUTA SANT'AQUILINA</t>
  </si>
  <si>
    <t>AZ.AGRICOLA GIAMPELLEGRINI LINO E FLORINDO S.S.</t>
  </si>
  <si>
    <t>VPPMTT86B17F463N</t>
  </si>
  <si>
    <t>VIAPPIANI MATTIA</t>
  </si>
  <si>
    <t>PSTCLD62H04H294N</t>
  </si>
  <si>
    <t>PASTOCCHI CLAUDIO</t>
  </si>
  <si>
    <t>SALSI ROMANO E GABRIELE SS</t>
  </si>
  <si>
    <t>AZ. AGR. FANTINI LUCIANO E GABRIELE S.S.</t>
  </si>
  <si>
    <t>ANDERLINI LUCIANO E CLEMENTE S.S.</t>
  </si>
  <si>
    <t>VTTLCU59E29A944L</t>
  </si>
  <si>
    <t>VITTORI VENENTI LUCA</t>
  </si>
  <si>
    <t>FRNGNN67M09D548H</t>
  </si>
  <si>
    <t>FRANZONI GIANNI</t>
  </si>
  <si>
    <t>RTLRNZ47B22G916D</t>
  </si>
  <si>
    <t>ARTIOLI RENZO</t>
  </si>
  <si>
    <t>BRBSLV56P20B539T</t>
  </si>
  <si>
    <t>BARBANTI SILVIO</t>
  </si>
  <si>
    <t>LSCLCN59R18B819S</t>
  </si>
  <si>
    <t>LOSCHI LUCIANO</t>
  </si>
  <si>
    <t>SACCHETTO GIOVANNI E FIGLI C. E G. SOC.AGR. S.S.</t>
  </si>
  <si>
    <t>SOC. AGR. FRASSINARA S.S. DI PELLINI DAVIDE</t>
  </si>
  <si>
    <t>SBNGPR69M09F408Z</t>
  </si>
  <si>
    <t>SIBONA GIANPIERO</t>
  </si>
  <si>
    <t>MAIA SRL SOCIETA' AGRICOLA A SOCIO UNICO</t>
  </si>
  <si>
    <t>PRNCLD77D59A124N</t>
  </si>
  <si>
    <t>PRANDI CLAUDIA</t>
  </si>
  <si>
    <t>NGRRNT63A03D093G</t>
  </si>
  <si>
    <t>NEGRO RENATO</t>
  </si>
  <si>
    <t>LDLWTR77S30A124L</t>
  </si>
  <si>
    <t>LODALI WALTER</t>
  </si>
  <si>
    <t>DMRGRD62D45D390B</t>
  </si>
  <si>
    <t>DI MURO GERARDINA</t>
  </si>
  <si>
    <t>DEMETRA GOLD S.R.L. UNIPERSONALE</t>
  </si>
  <si>
    <t>LROGNN65H11A124Q</t>
  </si>
  <si>
    <t>LORA GIOVANNI</t>
  </si>
  <si>
    <t>SOC.AGR.DIFESA DI CANNETO DI DEL CORE M. e C. S.S.</t>
  </si>
  <si>
    <t>PGNFNC50P25F923S</t>
  </si>
  <si>
    <t>PIGNATARO FRANCESCO</t>
  </si>
  <si>
    <t>SOCIETA' AGRICOLA ANGARAMO FRATELLI S.S.</t>
  </si>
  <si>
    <t>SCRNCL95D27G535I</t>
  </si>
  <si>
    <t>SCROCCHI NICOLA</t>
  </si>
  <si>
    <t>CPPMLS57S43G433V</t>
  </si>
  <si>
    <t>CAPPELLA MARIA LUISA</t>
  </si>
  <si>
    <t>SOCIETA' AGRICOLA RIGATIERI MASSIMO E C.</t>
  </si>
  <si>
    <t>SOCIETA' AGRICOLA BERTUZZI ROMANO E PAOLO</t>
  </si>
  <si>
    <t>SOCIETA' AGRICOLA CITTAGRI SS</t>
  </si>
  <si>
    <t>PZZDVD66L23G535G</t>
  </si>
  <si>
    <t>PEZZA DAVIDE</t>
  </si>
  <si>
    <t>ZNCGPP51R30H223I</t>
  </si>
  <si>
    <t>ZANICHELLI GIUSEPPE</t>
  </si>
  <si>
    <t>CNNSST66D05D829R</t>
  </si>
  <si>
    <t>CENNI SEBASTIANO</t>
  </si>
  <si>
    <t>ORTOROMI SOC. COOP. AGRICOLA</t>
  </si>
  <si>
    <t>PODERI COLLA S.S.AGRICOLA</t>
  </si>
  <si>
    <t>RGLDMS75S05A191J</t>
  </si>
  <si>
    <t>ARGELLI DUMAS</t>
  </si>
  <si>
    <t>TRAGPP73H05C351Q</t>
  </si>
  <si>
    <t>AUTERI GIUSEPPE</t>
  </si>
  <si>
    <t>VSGNDR74P27D150C</t>
  </si>
  <si>
    <t>VISAGLI ANDREA</t>
  </si>
  <si>
    <t>BRTGPP65S23G842A</t>
  </si>
  <si>
    <t>BERETTA GIUSEPPE</t>
  </si>
  <si>
    <t>MAIANO SOC.AGR.</t>
  </si>
  <si>
    <t>SOC.AGR.PORTO FELLONI SALVAGNIN E C.</t>
  </si>
  <si>
    <t>RGLFLV57S19A191H</t>
  </si>
  <si>
    <t>ARGELLI FLAVIO</t>
  </si>
  <si>
    <t>MGNMRA66R06B819U</t>
  </si>
  <si>
    <t>MAGNANINI MAURO</t>
  </si>
  <si>
    <t>FGZGCM69P03F205S</t>
  </si>
  <si>
    <t>FUGAZZA GIACOMO</t>
  </si>
  <si>
    <t>SOC.AGR.TENUTA FLORIO DI A.ZANELLA S.S.</t>
  </si>
  <si>
    <t>RIVA GIOVANNI E SACCANI LUCIANO S.S.</t>
  </si>
  <si>
    <t>VLGMRZ63T13A191A</t>
  </si>
  <si>
    <t>VALGIMIGLI MAURIZIO</t>
  </si>
  <si>
    <t>RTORRT79R16D037A</t>
  </si>
  <si>
    <t>ROTA ROBERTO</t>
  </si>
  <si>
    <t>AZIENDA AGRICOLA BOSCO</t>
  </si>
  <si>
    <t>CTTDLU27H16A959B</t>
  </si>
  <si>
    <t>CATTABRIGA DUILIO</t>
  </si>
  <si>
    <t>BRLBRN41M28G916F</t>
  </si>
  <si>
    <t>BARALDI BRUNO</t>
  </si>
  <si>
    <t>SOCIETÀ AGRICOLA OLMO DI SOVRANI PAOLO E DAVIDE S.S.</t>
  </si>
  <si>
    <t>AZ AGR COLOMBARA DI FINETTI S</t>
  </si>
  <si>
    <t>ENER AVI SOCIETA' AGRICOLA SRL</t>
  </si>
  <si>
    <t>OREFICI LUCIA ED EREDI ZILIANI GIOVANNI</t>
  </si>
  <si>
    <t>FRRMHL60H06A124G</t>
  </si>
  <si>
    <t>FERRERO MICHELE</t>
  </si>
  <si>
    <t>SCRFNN33B14B025T</t>
  </si>
  <si>
    <t>SCROCCHI FERNANDO</t>
  </si>
  <si>
    <t>CENTENASSO SOCIETA'AGRICOLA</t>
  </si>
  <si>
    <t>AZIENDA AGRICOLA BERINI SOCIET</t>
  </si>
  <si>
    <t>GBLFNC65P23A944J</t>
  </si>
  <si>
    <t>GUBELLINI FRANCO</t>
  </si>
  <si>
    <t>MADI FRUIT SRL</t>
  </si>
  <si>
    <t>SOC AGR AGRIFOGLIO DI ROSSI FI</t>
  </si>
  <si>
    <t>BOGONI ROBERTO E BAGOLIN GIULI</t>
  </si>
  <si>
    <t>SOCIETA' AGRICOLA SANGIORGI</t>
  </si>
  <si>
    <t>SOCIETA' AGRICOLA TERRAZZO SAS</t>
  </si>
  <si>
    <t>ZPAGNN57L26Z700G</t>
  </si>
  <si>
    <t>ZAUPA GIOVANNI ANTONIO</t>
  </si>
  <si>
    <t>MRTVCN36P14B819A</t>
  </si>
  <si>
    <t>MARTINELLI VINCENZO</t>
  </si>
  <si>
    <t>PRTSRN45R15I470E</t>
  </si>
  <si>
    <t>PRATO SEVERINO</t>
  </si>
  <si>
    <t>BNGMRA76A15H727Z</t>
  </si>
  <si>
    <t>BONGIOVANNI MAURO</t>
  </si>
  <si>
    <t>MRLDVD92E24A509C</t>
  </si>
  <si>
    <t>MERLUCCIO DAVIDE</t>
  </si>
  <si>
    <t>DELFANTI F.LLI SOC. AGRICOLA S.S.</t>
  </si>
  <si>
    <t>FSSMNL84P18I470B</t>
  </si>
  <si>
    <t>FISSORE MANUELE</t>
  </si>
  <si>
    <t>VIVAI F.LLI ZANZI DI C.ZANZI E C S.S. SOC.AGR.</t>
  </si>
  <si>
    <t>SOC. AGR. FUNDUS DI GHETTI MICHELE E C.</t>
  </si>
  <si>
    <t>SRSNNL65A57D150H</t>
  </si>
  <si>
    <t>SORESSI ANTONELLA</t>
  </si>
  <si>
    <t>NDRBNT49H23H336R</t>
  </si>
  <si>
    <t>ANDRINI BENITO</t>
  </si>
  <si>
    <t>MZZGCR42S43I133Q</t>
  </si>
  <si>
    <t>MAZZA GIAN CARLA</t>
  </si>
  <si>
    <t>LPPGPP44R04C975P</t>
  </si>
  <si>
    <t>LIPPOLIS MARTUCCI GIUSEPPE</t>
  </si>
  <si>
    <t>SOCIETA' AGRICOLA PONZI S S</t>
  </si>
  <si>
    <t>SOCIETA' AGRICOLA TENUTA SAN LORENZO S.S. DI GIUSEPPE TORRISI E C.</t>
  </si>
  <si>
    <t>GASPARONI PAOLO E STEFANO</t>
  </si>
  <si>
    <t>MRLRLF62L21A191T</t>
  </si>
  <si>
    <t>MORELLI RODOLFO</t>
  </si>
  <si>
    <t>PGNGPP56E20D121L</t>
  </si>
  <si>
    <t>PAGANI GIUSEPPE</t>
  </si>
  <si>
    <t>SOCIETA' AGRICOLA COLOMBI MARINO E NEGRONI CLEMENTINA</t>
  </si>
  <si>
    <t>SOCIETA' AGRICOLA ZANELLI ENRICO E MARCO S.S.</t>
  </si>
  <si>
    <t>ANTOZZI GIORDANO E GRAZIANO S</t>
  </si>
  <si>
    <t>TSSGRG59L20C469B</t>
  </si>
  <si>
    <t>TASSINARI GIORGIO</t>
  </si>
  <si>
    <t>AZ.AGR.GAMBERINI S.S.</t>
  </si>
  <si>
    <t>FREGNI FRANCO,FABRIZIO E VACCA</t>
  </si>
  <si>
    <t>MANNI ROBERTA,PATRIZIA,AMIDEI</t>
  </si>
  <si>
    <t>ZANNONI SOCIETA' AGRICOLA</t>
  </si>
  <si>
    <t>CAMPONUOVO PICCOLA SOCIETA' CO</t>
  </si>
  <si>
    <t>BARBIERI SANTE ACHILLE E BALDU</t>
  </si>
  <si>
    <t>AZ AGR CARINI SERGIO ROMANO GI</t>
  </si>
  <si>
    <t>az. agr. "vivaietto" di barbieri e c. soc. agr. s.s.</t>
  </si>
  <si>
    <t>MRBMRC88E15C265D</t>
  </si>
  <si>
    <t>MARABINI MARCO</t>
  </si>
  <si>
    <t>AGRINOVA SRL</t>
  </si>
  <si>
    <t>MNFNMR76M62A509W</t>
  </si>
  <si>
    <t>MANFRA ANNAMARIA</t>
  </si>
  <si>
    <t>TSSTBR66A28C573W</t>
  </si>
  <si>
    <t>TISSELLI TIBERIO</t>
  </si>
  <si>
    <t>FFFMRA50B20A399A</t>
  </si>
  <si>
    <t>FOFFA MARIO</t>
  </si>
  <si>
    <t>MLZGLC63P03L797Q</t>
  </si>
  <si>
    <t>MELUZZI GIANLUCA</t>
  </si>
  <si>
    <t>LNZCST80S07G713W</t>
  </si>
  <si>
    <t>LENZI CRISTIANO</t>
  </si>
  <si>
    <t>SOCIETA' AGRICOLA LA SORGENTE S.R.L.</t>
  </si>
  <si>
    <t>ZUCCA FRANCESCO E GIANCARLO</t>
  </si>
  <si>
    <t>FRVGNN66R21D061Q</t>
  </si>
  <si>
    <t>FERVARI GIOVANNI</t>
  </si>
  <si>
    <t>AZ. AGR. COLOMBARONE DI MINARDI SOC.AGR. S.S.</t>
  </si>
  <si>
    <t>AZ AGR CANTONAZZO DI GALLI S S</t>
  </si>
  <si>
    <t>SOCIETA' AGRICOLA SAN FILIPPO S.S.</t>
  </si>
  <si>
    <t>TRRNZE58H18C107A</t>
  </si>
  <si>
    <t>TURRINI ENZO</t>
  </si>
  <si>
    <t>TMPGNN68H24D458Z</t>
  </si>
  <si>
    <t>TAMPIERI GIOVANNI</t>
  </si>
  <si>
    <t>CRAVERO TERESIO E FIGLIO FRANCESCO</t>
  </si>
  <si>
    <t>CASCINA SAN ROCCO SOCIETA' SEMPLICE AGRICOLA</t>
  </si>
  <si>
    <t>CRLDNL79L54H727R</t>
  </si>
  <si>
    <t>CARLOTTI DANIELA</t>
  </si>
  <si>
    <t>GCSGZN70L22D205Q</t>
  </si>
  <si>
    <t>GIACOSA GRAZIANO</t>
  </si>
  <si>
    <t>A.M.A. societa' agricola di burgazzi f.lli</t>
  </si>
  <si>
    <t>PTTRRT71H28D458Q</t>
  </si>
  <si>
    <t>PATTUELLI ROBERTO</t>
  </si>
  <si>
    <t>DLFMRA54A49D390K</t>
  </si>
  <si>
    <t>DEL FIORE MARIA</t>
  </si>
  <si>
    <t>BONLATTE SCARL</t>
  </si>
  <si>
    <t>BRGLNA86E20E473X</t>
  </si>
  <si>
    <t>BRUGNERA ALAN</t>
  </si>
  <si>
    <t>MRSGCR43L06E426G</t>
  </si>
  <si>
    <t>MARASTI GIANCARLO</t>
  </si>
  <si>
    <t>CA' DI CE' DI BENASSI CLAUDIO E CORSINI PATRIZIA SS</t>
  </si>
  <si>
    <t>SOC. AGR. VILLA DI SOTTO DI MILANI</t>
  </si>
  <si>
    <t>SOC.AGR. CASA GIANINO S.S.</t>
  </si>
  <si>
    <t>SOC.AGR.ROSSENNA S.S.</t>
  </si>
  <si>
    <t>SOC.AGR. PIAN DEL MONTE S.S.</t>
  </si>
  <si>
    <t>SNGGJN76B10Z222M</t>
  </si>
  <si>
    <t>SINGH GURJINDER</t>
  </si>
  <si>
    <t>RSSDNL64B28G393L</t>
  </si>
  <si>
    <t>ROSSI DANIELE</t>
  </si>
  <si>
    <t>AZ AGR CASE GRECHE DI GENTILI</t>
  </si>
  <si>
    <t>NCLRMN57D02F641A</t>
  </si>
  <si>
    <t>NICOLINI ROMANO</t>
  </si>
  <si>
    <t>CABRINI PIETRO E ANDREA SOC. AGRICOLA S.S.</t>
  </si>
  <si>
    <t>RIBOLLA GIANCARLO E MARCO</t>
  </si>
  <si>
    <t>MNGSFN78T30E730C</t>
  </si>
  <si>
    <t>MINGUZZI STEFANO</t>
  </si>
  <si>
    <t>AGRICOLA LOMBARDA SOC. AGR. A R.L.</t>
  </si>
  <si>
    <t>RMNNTN83R14A717Z</t>
  </si>
  <si>
    <t>ROMANO ANTONIO</t>
  </si>
  <si>
    <t>AGRICOLA CLANGICA S.R.L. SEMPLIFICATA SOCIETA AGRICOLA</t>
  </si>
  <si>
    <t>AZ.AGR.SCOTTA S.S.</t>
  </si>
  <si>
    <t>A A LA SALAMANDRIA DI GORRA GI</t>
  </si>
  <si>
    <t>SIMONAZZI ROMANO ERNESTO E AUR</t>
  </si>
  <si>
    <t>RNTMSM75R04D458Q</t>
  </si>
  <si>
    <t>RONTINI MASSIMO</t>
  </si>
  <si>
    <t>COOPERATIVA MACCHINE AGRICOLE</t>
  </si>
  <si>
    <t>ZLMLNE64A25D829L</t>
  </si>
  <si>
    <t>ZALAMBANI ELINO</t>
  </si>
  <si>
    <t>CASCINA GANDOLFI SOCIETA' SEMPLICE</t>
  </si>
  <si>
    <t>MSSCST80A30H223W</t>
  </si>
  <si>
    <t>MASSARI CRISTIAN</t>
  </si>
  <si>
    <t>ZNZMSM75P15E730D</t>
  </si>
  <si>
    <t>ZANZI MASSIMO</t>
  </si>
  <si>
    <t>ZANZI GIOVANNI, ROBERTO E MASSIMO SOC. AGR.</t>
  </si>
  <si>
    <t>GLLGNN80D11D005J</t>
  </si>
  <si>
    <t>GALLO GIOVANNI VINCENZO</t>
  </si>
  <si>
    <t>AZ.AGR. VILLA AIOLA SPA</t>
  </si>
  <si>
    <t>CRTMRC64A14G535T</t>
  </si>
  <si>
    <t>CROTTI MARCO</t>
  </si>
  <si>
    <t>CSTMRZ70C29D829Q</t>
  </si>
  <si>
    <t>COSTA MAURIZIO</t>
  </si>
  <si>
    <t>SOC. AGR. FAVA DINO, LINO E FIGLI SS</t>
  </si>
  <si>
    <t>ZNTNCL66S08A785N</t>
  </si>
  <si>
    <t>ZANETTI NICOLA</t>
  </si>
  <si>
    <t>SOC. AGR. RANDI S.S.</t>
  </si>
  <si>
    <t>PEDRETTI RINO E FIGLI CESARE E</t>
  </si>
  <si>
    <t>BSSPGR57R11G535L</t>
  </si>
  <si>
    <t>BASSI PIERGIORGIO</t>
  </si>
  <si>
    <t>BRNGMR89P25E730T</t>
  </si>
  <si>
    <t>BERNARDI GIAN MARCO</t>
  </si>
  <si>
    <t>SOC.AGR.FARNETO DI MONTEBUGNOLI E GALEOT</t>
  </si>
  <si>
    <t>AZ. AGR. LUMINA DI TRENTINI E. E TRENTINI S. SOC. AGR.</t>
  </si>
  <si>
    <t>FSLLNZ64H10B819P</t>
  </si>
  <si>
    <t>FASULO LORENZO LORENZO</t>
  </si>
  <si>
    <t>BRNPRZ75E61I462U</t>
  </si>
  <si>
    <t>BARONI PATRIZIA</t>
  </si>
  <si>
    <t>CHLGNN77B03I462K</t>
  </si>
  <si>
    <t>CHILETTI GIOVANNI</t>
  </si>
  <si>
    <t>BORTOLAN LUCIANO GABRIELE E</t>
  </si>
  <si>
    <t>SANTA FAUSTINA SOCIETA' AGRICOLA S.S.</t>
  </si>
  <si>
    <t>MNLLRT64C26Z503D</t>
  </si>
  <si>
    <t>MINELLI ALBERTO</t>
  </si>
  <si>
    <t>AZIENDA AGRICOLA MOTTA SOCIETA'SEMPLICE</t>
  </si>
  <si>
    <t>CASA NUOVA S . S .</t>
  </si>
  <si>
    <t>RNDFPP66E13G535U</t>
  </si>
  <si>
    <t>RONDA FILIPPO</t>
  </si>
  <si>
    <t>RONDA FILIPPO DAVIDE E ROBERTO</t>
  </si>
  <si>
    <t>MAZZOCCHI DANIELE E PASQUALE S</t>
  </si>
  <si>
    <t>LA PANDOLFA SOCIETA' AGRICOLA A RESPONSABILITA' LIMITATA</t>
  </si>
  <si>
    <t>AZ.AGR. IL CONTADINO DI PUNGHELLINI S.S</t>
  </si>
  <si>
    <t>SOC COOP GIOTTO A R L</t>
  </si>
  <si>
    <t>BTTLSN85T05D611J</t>
  </si>
  <si>
    <t>BOTTI ALESSANDRO</t>
  </si>
  <si>
    <t>SOCIETA' AGRICOLA CAVAZZONI S.S.</t>
  </si>
  <si>
    <t>AZ AGR RANIERI ARMANDO E LUCIA</t>
  </si>
  <si>
    <t>DCSMRE71C28F715V</t>
  </si>
  <si>
    <t>DE CESARIS EMER</t>
  </si>
  <si>
    <t>AZ. AGR. COLOMBARONE DI BRUSCHI SOCIETA' AGRICOLA</t>
  </si>
  <si>
    <t>CVNSFN60P23C265N</t>
  </si>
  <si>
    <t>CAVINA STEFANO</t>
  </si>
  <si>
    <t>RCCBRN51T26A629Q</t>
  </si>
  <si>
    <t>ROCCA BRUNO</t>
  </si>
  <si>
    <t>SOCIETA' AGRICOLA BOSCOLI E FIGLI</t>
  </si>
  <si>
    <t>AZIENDA AGRICOLA BASSO F LLI S</t>
  </si>
  <si>
    <t>AZIENDA AGRICOLA LA FELINA S.S.</t>
  </si>
  <si>
    <t>RSORZO60P15G337A</t>
  </si>
  <si>
    <t>ROSI ORAZIO</t>
  </si>
  <si>
    <t>BRSLDA62E22D829V</t>
  </si>
  <si>
    <t>BERSANI ALDO</t>
  </si>
  <si>
    <t>CRZDNL80S24C469D</t>
  </si>
  <si>
    <t>CORAZZARI DANIELE</t>
  </si>
  <si>
    <t>LORENZINI LORENZO E ALBERTO S.S. SOCIETA' AGRICOLA</t>
  </si>
  <si>
    <t>BZZSFN72B15F257B</t>
  </si>
  <si>
    <t>BAZZANI STEFANO</t>
  </si>
  <si>
    <t>LUCENTI GIORGIO E EMER SOCIETA' AGRICOLA</t>
  </si>
  <si>
    <t>BRTDRA90D26C265J</t>
  </si>
  <si>
    <t>BERTUZZI DARIO</t>
  </si>
  <si>
    <t>BGGRRT73H26E253K</t>
  </si>
  <si>
    <t>BIGGI ROBERTO</t>
  </si>
  <si>
    <t>SOCIETA' AGRICOLA RIO DEI PIANI S.S.</t>
  </si>
  <si>
    <t>LE PIANE SOCIETA' AGRICOLA</t>
  </si>
  <si>
    <t>SOC.AGR. I TASSI S.S.</t>
  </si>
  <si>
    <t>MLNRFL68E01A944A</t>
  </si>
  <si>
    <t>MILANI RAFFAELE</t>
  </si>
  <si>
    <t>CSTLNZ72R16G393J</t>
  </si>
  <si>
    <t>CASTAGNOLI LORENZO</t>
  </si>
  <si>
    <t>MNRGDN62T03G393C</t>
  </si>
  <si>
    <t>MONARI GIORDANO</t>
  </si>
  <si>
    <t>COOP.AGR.VALDARDAGNOLA SOC.COO</t>
  </si>
  <si>
    <t>DLCDNL66H05Z133N</t>
  </si>
  <si>
    <t>DELUCA DANIELE</t>
  </si>
  <si>
    <t>ZNNMRA61C19M183Q</t>
  </si>
  <si>
    <t>ZANNI BERTELLI MAURO</t>
  </si>
  <si>
    <t>DLMGLC70M29E289O</t>
  </si>
  <si>
    <t>DAL-MONTE GIANLUCA</t>
  </si>
  <si>
    <t>ZANCHINI MAURIZIO E GALANTI PATRIZIA S.S.</t>
  </si>
  <si>
    <t>VNCMSM45M31A944D</t>
  </si>
  <si>
    <t>VANCINI MASSIMO</t>
  </si>
  <si>
    <t>FICHERA E TORRISI S.S. - SOCIETA' AGRICOLA</t>
  </si>
  <si>
    <t>TUGNOLI DARIO E MARCO</t>
  </si>
  <si>
    <t>AZ. AGR. BASSI MARIO SOCIETA' AGRICOLA</t>
  </si>
  <si>
    <t>RSTFNC71M13G535Q</t>
  </si>
  <si>
    <t>RASTELLI FRANCESCO</t>
  </si>
  <si>
    <t>RNDSVN54L67B499X</t>
  </si>
  <si>
    <t>RONDINI SILVANA</t>
  </si>
  <si>
    <t>TFFCRL55C22B499T</t>
  </si>
  <si>
    <t>TAFFURELLI CARLO</t>
  </si>
  <si>
    <t>FVASRG62C17G337K</t>
  </si>
  <si>
    <t>FAVA SERGIO</t>
  </si>
  <si>
    <t>VRDMRC77C11A515J</t>
  </si>
  <si>
    <t>VERDECCHIA MARCO</t>
  </si>
  <si>
    <t>SOC.AGR. MORI CARLO S.S.</t>
  </si>
  <si>
    <t>NUOVA LATTERIA FONTANA S.C.R L</t>
  </si>
  <si>
    <t>STALLA SOC.COOP.SAN MARTINO AR</t>
  </si>
  <si>
    <t>BSCCLL80H28G337A</t>
  </si>
  <si>
    <t>BOSCO CAMILLO</t>
  </si>
  <si>
    <t>GGNSFN75T17G535S</t>
  </si>
  <si>
    <t>GOGNI STEFANO</t>
  </si>
  <si>
    <t>GRMSRG57R08D093T</t>
  </si>
  <si>
    <t>GRIMALDI SERGIO</t>
  </si>
  <si>
    <t>AZ.AGR.CIONI DI CIONI ERMANNO, DANIELE E C.</t>
  </si>
  <si>
    <t>CPNMRA93B22D458X</t>
  </si>
  <si>
    <t>CAPIANI MAURO</t>
  </si>
  <si>
    <t>DNIMND72B61A512O</t>
  </si>
  <si>
    <t>DIANA MIRANDA</t>
  </si>
  <si>
    <t>NTNRNN52L27L762E</t>
  </si>
  <si>
    <t>ANTONELLI ERMANNO</t>
  </si>
  <si>
    <t>GRNPTR54B17E655O</t>
  </si>
  <si>
    <t>GIRONI PIETRO</t>
  </si>
  <si>
    <t>GRNCSR60R19E655J</t>
  </si>
  <si>
    <t>GIRONI CESARE</t>
  </si>
  <si>
    <t>DRNMSM70S12D829E</t>
  </si>
  <si>
    <t>DIRANI MASSIMILIANO</t>
  </si>
  <si>
    <t>TENUTA MASSELLINA S.R.L. AGRICOLA</t>
  </si>
  <si>
    <t>GIANDINI SOCIETA' SEMPLICE AGRICOLA</t>
  </si>
  <si>
    <t>LANCELLOTTI PAOLO E ANGELO</t>
  </si>
  <si>
    <t>AZ AGR IL GIRASOLE DI BERTACCH</t>
  </si>
  <si>
    <t>BINACCHI VANNI E GIOACCHINO</t>
  </si>
  <si>
    <t>PARENTI GIACOMO E GIANCARLO</t>
  </si>
  <si>
    <t>COOP AGR STALLA SOC RINASCITA</t>
  </si>
  <si>
    <t>CO' EMILIA E MINARDI NELLO S.S</t>
  </si>
  <si>
    <t>BRTNGL48P03F882E</t>
  </si>
  <si>
    <t>BERTINI ANGELO</t>
  </si>
  <si>
    <t>FRATELLI RISPOLI S.R.L. SOCIETA'AGRICOLA</t>
  </si>
  <si>
    <t>BRBRRT69L14F257B</t>
  </si>
  <si>
    <t>BARBIERI ROBERTO</t>
  </si>
  <si>
    <t>ARATA fratelli e figli</t>
  </si>
  <si>
    <t>GNDGPP58A13L772Z</t>
  </si>
  <si>
    <t>GANDOLFI giuseppe</t>
  </si>
  <si>
    <t>GAUDENZI LUIGI E MICHELE</t>
  </si>
  <si>
    <t>BONGIORNI GIUSEPPE E GIULIANO SOC. AGRICOLA</t>
  </si>
  <si>
    <t>MERLI GIOVANNI E PIGI ALICE</t>
  </si>
  <si>
    <t>MRCFRN62H19A558D</t>
  </si>
  <si>
    <t>MARCACCI FLORIANO</t>
  </si>
  <si>
    <t>GUZZONI LUIGI GIUSEPPE E MICHE</t>
  </si>
  <si>
    <t>TRVMNL55C68G535L</t>
  </si>
  <si>
    <t>TRAVERSI MARINELLA</t>
  </si>
  <si>
    <t>MLNRLF79H14C261L</t>
  </si>
  <si>
    <t>MILANI RODOLFO</t>
  </si>
  <si>
    <t>AZIENDA AGRICOLA BOSCO S.S</t>
  </si>
  <si>
    <t>FERRANDO REMO FABRIZIO E GIAMPAOLO</t>
  </si>
  <si>
    <t>OPIZZI LUIGI E LUCIANO</t>
  </si>
  <si>
    <t>RLNCLD62L10B025K</t>
  </si>
  <si>
    <t>ORLANDI CLAUDIO</t>
  </si>
  <si>
    <t>REPETTI GIACOMO FRANCO E C</t>
  </si>
  <si>
    <t>MNCNLT48T22G788E</t>
  </si>
  <si>
    <t>MONICI ANACLETO</t>
  </si>
  <si>
    <t>MNCMCL75M15D611H</t>
  </si>
  <si>
    <t>MONICI MARCELLO</t>
  </si>
  <si>
    <t>SOCIETA' AGRICOLA FORTINI LAMBERTO E FIGLI S.S.</t>
  </si>
  <si>
    <t>PDRFBA66A15G467P</t>
  </si>
  <si>
    <t>PEDERZINI FABIO</t>
  </si>
  <si>
    <t>ALBALAT SOC. COOP. AGRICOLA</t>
  </si>
  <si>
    <t>SNGDNL79H27D458Q</t>
  </si>
  <si>
    <t>SANGIORGI DANILO</t>
  </si>
  <si>
    <t>MNGGRG79C28G916F</t>
  </si>
  <si>
    <t>MINGHINI GIORGIO</t>
  </si>
  <si>
    <t>CSTGRL63R23A191C</t>
  </si>
  <si>
    <t>COSTA GABRIELE</t>
  </si>
  <si>
    <t>AZ. AGR. ASELLA DI MAZZOCCHI A. E A.M. SOC. SEMPL. AGR. E ANNA MARIA SOC SEMPL</t>
  </si>
  <si>
    <t>LA.C.ME LAVORATORI CRISTIANI MEDICINESI SOC.AGR.COOP.</t>
  </si>
  <si>
    <t>RGHCSR39C02A324C</t>
  </si>
  <si>
    <t>RIGHI CESARE</t>
  </si>
  <si>
    <t>MNAMRA58A15C107D</t>
  </si>
  <si>
    <t>MAINI MAURO</t>
  </si>
  <si>
    <t>soc.ta' AGRICOLA TORRISI SS DI TORRISI carmelo ec</t>
  </si>
  <si>
    <t>BRBGLN67B15D061I</t>
  </si>
  <si>
    <t>BARABASCHI GIULIANO</t>
  </si>
  <si>
    <t>SLVGPR58A18B025O</t>
  </si>
  <si>
    <t>SILVA GIAMPIERO</t>
  </si>
  <si>
    <t>AZ. AGR. OSTERIA VECCHIA S.S.</t>
  </si>
  <si>
    <t>CASA BIANCA S . S .</t>
  </si>
  <si>
    <t>BASSI SANDRO GIANCARLO DELFANT</t>
  </si>
  <si>
    <t>AZ.AGR . CAMPOGRANDE DI CANT</t>
  </si>
  <si>
    <t>AZ. AGR. MACCAGNO GIUSEPPE E BRUNO S.S.</t>
  </si>
  <si>
    <t>MRCFNC81L55A515G</t>
  </si>
  <si>
    <t>MARCONI FRANCESCA</t>
  </si>
  <si>
    <t>DTRMNC72H66C261I</t>
  </si>
  <si>
    <t>DATURI MONICA</t>
  </si>
  <si>
    <t>RLNRRT62L10E320Q</t>
  </si>
  <si>
    <t>ORLANDINI ROBERTO</t>
  </si>
  <si>
    <t>MLVNRC79A23F257A</t>
  </si>
  <si>
    <t>MALAVASI ENRICO</t>
  </si>
  <si>
    <t>A.A.PARMIGIANI DI PARMIGIANI ANGELO E</t>
  </si>
  <si>
    <t>SOCIETA' AGRICOLA CROSETTA SRL</t>
  </si>
  <si>
    <t>AZ.AGR.CREMONINI MARCO E C. SOC. AGR. S.S.</t>
  </si>
  <si>
    <t>SOCIETA' AGRICOLA R.A.M. SS</t>
  </si>
  <si>
    <t>SOC. AGR. DUE ROVERI S.S.</t>
  </si>
  <si>
    <t>BRNDNL67T28C107R</t>
  </si>
  <si>
    <t>BERNARDI DANIELE</t>
  </si>
  <si>
    <t>CHIAPPONI A.C.L. S.S. SOC.AGRICOLA</t>
  </si>
  <si>
    <t>CSTMSM63P12A944E</t>
  </si>
  <si>
    <t>CASTELLARI MASSIMO</t>
  </si>
  <si>
    <t>LE GEMELLE SOCIETA' AGRICOLA</t>
  </si>
  <si>
    <t>BILONI UGO-GIORGIO E CARPENE GRAZIELLA</t>
  </si>
  <si>
    <t>CENTRO SELEZIONE SUINI SRL SOCIETÀ AGRICOLA</t>
  </si>
  <si>
    <t>IL CANALE SRL SOC. AGR.</t>
  </si>
  <si>
    <t>GRIMALDI UMBERTO E MAURO</t>
  </si>
  <si>
    <t>FRRFNC65R19A944T</t>
  </si>
  <si>
    <t>FERRARI FRANCO</t>
  </si>
  <si>
    <t>INCERTI LUCIANO E GERMINI LIDIA S.S.</t>
  </si>
  <si>
    <t>AGRIPADANA SS DI F. PAGNAN e C</t>
  </si>
  <si>
    <t>CTTFLV70T09D829J</t>
  </si>
  <si>
    <t>CATTANI FLAVIO</t>
  </si>
  <si>
    <t>SBRUZZI GIULIO E ANDREA</t>
  </si>
  <si>
    <t>VITTORANGELI LANFRANCO OLINDO E RENATO</t>
  </si>
  <si>
    <t>MRRLNS56S13D005S</t>
  </si>
  <si>
    <t>MORRONE ALFONSO</t>
  </si>
  <si>
    <t>SOC.AGR.MENGOLI RINO MAURO E GIANNI S.S.</t>
  </si>
  <si>
    <t>AZ.AGR. SCROCCHI S.S.</t>
  </si>
  <si>
    <t>SOCIETA' AGRICOLA AGRI AL.MA. S.S.</t>
  </si>
  <si>
    <t>SOC. AGR. DONELLO DINO E GIUSEPPE S.S.</t>
  </si>
  <si>
    <t>AZ AGR F LLI PEDROTTI DI PEDRO</t>
  </si>
  <si>
    <t>CLLMRO80A03H199O</t>
  </si>
  <si>
    <t>CELLAROSI OMAR</t>
  </si>
  <si>
    <t>MLGMSM49E15A944Z</t>
  </si>
  <si>
    <t>MALAGUTI MASSIMO</t>
  </si>
  <si>
    <t>CRSMRA53P03C669U</t>
  </si>
  <si>
    <t>CRISTOFORI MARIO</t>
  </si>
  <si>
    <t>AZ. AGR. CASTAGNETTI DI BRUNO</t>
  </si>
  <si>
    <t>SVRDRA64E05C987L</t>
  </si>
  <si>
    <t>SIVIERI DARIO</t>
  </si>
  <si>
    <t>GGLDNC54M26A783E</t>
  </si>
  <si>
    <t>GUGLIOTTI DOMENICO</t>
  </si>
  <si>
    <t>AGRIVANNOZZI S.S.</t>
  </si>
  <si>
    <t>CVNNDR66P06A726A</t>
  </si>
  <si>
    <t>CAVANI ANDREA</t>
  </si>
  <si>
    <t>SOCIETÀ AGRICOLA IL BOCHETTO S.S.</t>
  </si>
  <si>
    <t>ELTAM SOC. AGRICOLA DI MANARESI ELDA SE</t>
  </si>
  <si>
    <t>MNRLDE68R48A944T</t>
  </si>
  <si>
    <t>MANARESI ELDA</t>
  </si>
  <si>
    <t>MNRTMR62L67A191Q</t>
  </si>
  <si>
    <t>MANARESI TAMARA</t>
  </si>
  <si>
    <t>PALAZZINA SOCIETA' AGRICOLA</t>
  </si>
  <si>
    <t>BNTGMR72L26G535N</t>
  </si>
  <si>
    <t>BONETTI GIANMARIA</t>
  </si>
  <si>
    <t>GRZLRD71A22D458J</t>
  </si>
  <si>
    <t>GRAZIANI LEONARDO</t>
  </si>
  <si>
    <t>DR. FRANCO PIGNATARO S.R.L.</t>
  </si>
  <si>
    <t>SOC. AGR. TEGGIA BIANCA S.S.</t>
  </si>
  <si>
    <t>BERTOLINI VITTORIO E ALBERTINI</t>
  </si>
  <si>
    <t>BRGMHL61L04F257D</t>
  </si>
  <si>
    <t>BERGAMINI MICHELE</t>
  </si>
  <si>
    <t>MNGMRK66S23A191X</t>
  </si>
  <si>
    <t>MINGUZZI MIRKO</t>
  </si>
  <si>
    <t>EMILIANA AGRICOLA S.S.</t>
  </si>
  <si>
    <t>ROSSI DANIELE E FIGLI SOCIETA' AGRICOLA</t>
  </si>
  <si>
    <t>TSRRRT57R02D878J</t>
  </si>
  <si>
    <t>TUSARELLI ROBERTO</t>
  </si>
  <si>
    <t>ASSOCIAZIONE AGRICOLA LODICO</t>
  </si>
  <si>
    <t>LDCGTN89C25B602K</t>
  </si>
  <si>
    <t>LODICO GAETANO</t>
  </si>
  <si>
    <t>LSTDNT77P19H223S</t>
  </si>
  <si>
    <t>LUSETTI DANTE</t>
  </si>
  <si>
    <t>CCCGLL63D11C195F</t>
  </si>
  <si>
    <t>CECCHIN GUGLIELMO</t>
  </si>
  <si>
    <t>ROSSI RENZO E GIUSEPPE</t>
  </si>
  <si>
    <t>AZ.AGRICOLA CODELUPPI BRUNO S.S.</t>
  </si>
  <si>
    <t>az. agr. VILLA S. S.</t>
  </si>
  <si>
    <t>SOC. AGR. BOLONDI</t>
  </si>
  <si>
    <t>DAVOLI DI DAVOLI E MONTANARI S.S. SOCIETA' AGRICOLA</t>
  </si>
  <si>
    <t>AZIENDA AGRICOLA DALL'AGLIO S.S.</t>
  </si>
  <si>
    <t>EREDI MASINI ARMANDO</t>
  </si>
  <si>
    <t>GNZRLL53P66H298H</t>
  </si>
  <si>
    <t>GONZAGA ORIELLA</t>
  </si>
  <si>
    <t>PLSPNT66D29G337I</t>
  </si>
  <si>
    <t>PELOSI PIER ANTONIO</t>
  </si>
  <si>
    <t>AZ. AGR. BONDIOLI RUGGERO E FIGLI S.S.</t>
  </si>
  <si>
    <t>TCCSRG58L07I474Y</t>
  </si>
  <si>
    <t>TACCHINI SERGIO</t>
  </si>
  <si>
    <t>TCCGRG64D11A944Y</t>
  </si>
  <si>
    <t>TACCHINI GIORGIO</t>
  </si>
  <si>
    <t>ELMI MAURO E MICHELE S.S. SOC. AGR.</t>
  </si>
  <si>
    <t>MGLSLV55H26I754G</t>
  </si>
  <si>
    <t>MAGLIOCCO SALVO</t>
  </si>
  <si>
    <t>LVRFNC65E08L219Q</t>
  </si>
  <si>
    <t>OLIVERO FRANCO</t>
  </si>
  <si>
    <t>AZIENDA AGRICOLA DUNE S.S. DI FINRSSI ELISEO E C.</t>
  </si>
  <si>
    <t>SOCIETA' AGRICOLA MINGHINI S.S</t>
  </si>
  <si>
    <t>TRMMTT88C24E379U</t>
  </si>
  <si>
    <t>TROMPETTO MATTEO</t>
  </si>
  <si>
    <t>SANTI BORTOLOTTI FRATELLI E IANETTI</t>
  </si>
  <si>
    <t>TMSGFR63E17H410H</t>
  </si>
  <si>
    <t>TOMASONI GIANFRANCO</t>
  </si>
  <si>
    <t>MNSMSM71B12C665J</t>
  </si>
  <si>
    <t>MENSA MASSIMO</t>
  </si>
  <si>
    <t>RGHCLD81R03A944F</t>
  </si>
  <si>
    <t>RIGHI CLAUDIO</t>
  </si>
  <si>
    <t>AZIENDA AGRICOLA FRATELLI PRAN</t>
  </si>
  <si>
    <t>AURORA S.R.L.SOCIETA' AGRICOLA</t>
  </si>
  <si>
    <t>DCRLNS56M11H703F</t>
  </si>
  <si>
    <t>DE CARLUCCIO ALFONSO</t>
  </si>
  <si>
    <t>DCRGNN63C31H703J</t>
  </si>
  <si>
    <t>DE CARLUCCIO GIOVANNI</t>
  </si>
  <si>
    <t>SOCIETA' AGRICOLA VITTORIA S.S.</t>
  </si>
  <si>
    <t>MZZCRL62P21D611Y</t>
  </si>
  <si>
    <t>MOZZI CARLO</t>
  </si>
  <si>
    <t>BENASSI ROMANO E UGO</t>
  </si>
  <si>
    <t>MNLDVD59H24A944F</t>
  </si>
  <si>
    <t>MINELLI DAVIDE</t>
  </si>
  <si>
    <t>PSTFNC58T01F481P</t>
  </si>
  <si>
    <t>PASTORE FRANCESCO</t>
  </si>
  <si>
    <t>AZIENDA AGRICOLA CASANUOVA SS</t>
  </si>
  <si>
    <t>CNTLCU69E14H223C</t>
  </si>
  <si>
    <t>CONTI LUCA</t>
  </si>
  <si>
    <t>BEZZI FRANCESCO E GIUSEPPE</t>
  </si>
  <si>
    <t>TNCMRA62S25I462U</t>
  </si>
  <si>
    <t>TINCANI MAURO</t>
  </si>
  <si>
    <t>RMNSLV67R10C627V</t>
  </si>
  <si>
    <t>ROMANO SILVIO</t>
  </si>
  <si>
    <t>BAGNARA E SINTONI SOCIETA' AGRICOLA S.S.</t>
  </si>
  <si>
    <t>TONI GIORDANO E FIGLI S.S. SOC.AGR.</t>
  </si>
  <si>
    <t>VLTGPP62R17H225Z</t>
  </si>
  <si>
    <t>VOLTA GIUSEPPE</t>
  </si>
  <si>
    <t>SOCIETA' AGRICOLA BELLEI MARCO E FIGLI S</t>
  </si>
  <si>
    <t>DNFVNT80B59C514H</t>
  </si>
  <si>
    <t>DONOFRIO VALENTINA</t>
  </si>
  <si>
    <t>ALLEVAMENTI RUBICONE S.S.</t>
  </si>
  <si>
    <t>FATTORIA CANADA DI SASSI G.E INCERTI L.</t>
  </si>
  <si>
    <t>SLNNDR88C25D711S</t>
  </si>
  <si>
    <t>SILINGARDI ANDREA</t>
  </si>
  <si>
    <t>GRDPRI79D27A944A</t>
  </si>
  <si>
    <t>GIARDINI PIERO</t>
  </si>
  <si>
    <t>RTAFBA64P21D061P</t>
  </si>
  <si>
    <t>ARATA FABIO</t>
  </si>
  <si>
    <t>AZ.AGR.CHIARA DI LOSI MARIO E MARCO S.S.</t>
  </si>
  <si>
    <t>LE TENUTE SOCIETA' COOPERATIVA AGRICOLA</t>
  </si>
  <si>
    <t>SOC.AGR.NATURISSIMA S.R.L.</t>
  </si>
  <si>
    <t>CVRGNN63B28F671J</t>
  </si>
  <si>
    <t>CIVARDI GIOVANNI</t>
  </si>
  <si>
    <t>ALLEVAMENTO NURE SOCIETA' AGRICOLA S.S.</t>
  </si>
  <si>
    <t>SOCIETA' AGRICOLA AL.BE.RO. SRL</t>
  </si>
  <si>
    <t>SOCIETA' AGRICOLA CANTONE</t>
  </si>
  <si>
    <t>CRZFBA64H05A965J</t>
  </si>
  <si>
    <t>CORAZZA FABIO</t>
  </si>
  <si>
    <t>DNLSST80L14I470B</t>
  </si>
  <si>
    <t>DONALISIO SEBASTIANO</t>
  </si>
  <si>
    <t>FAETI MARINO E C. SOCIETA' AGRICOLA</t>
  </si>
  <si>
    <t>SOCIETA' AGRICOLA BASTIA S.S.</t>
  </si>
  <si>
    <t>ANCARANI SOCIETA' AGRICOLA S.S.</t>
  </si>
  <si>
    <t>GHSGRL66A18C398I</t>
  </si>
  <si>
    <t>GHISELLI GABRIELE</t>
  </si>
  <si>
    <t>SOCIETA' AGRICOLAMOLINELLA S.A.S.</t>
  </si>
  <si>
    <t>SOCIETA' AGRICOLA ZAMBELLI F.LLI S.S.</t>
  </si>
  <si>
    <t>FRNSVT90T29B774H</t>
  </si>
  <si>
    <t>FRANCOMANO SALVATORE</t>
  </si>
  <si>
    <t>DTRPQL65S27F839J</t>
  </si>
  <si>
    <t>DI TUORO PASQUALE</t>
  </si>
  <si>
    <t>MNTLGU64C14G337C</t>
  </si>
  <si>
    <t>MONTALI LUIGI</t>
  </si>
  <si>
    <t>TNDFRZ76C30F463B</t>
  </si>
  <si>
    <t>TONDELLI FABRIZIO</t>
  </si>
  <si>
    <t>RTAPLG69D20G535S</t>
  </si>
  <si>
    <t>ARATA PIERLUIGI</t>
  </si>
  <si>
    <t>M.D. S.A.S. DI PANZAVOLTA BRUNO E C.</t>
  </si>
  <si>
    <t>CTTSFN84S14G337E</t>
  </si>
  <si>
    <t>CATTABIANI STEFANO</t>
  </si>
  <si>
    <t>AZ.AGR.F.LLI CALEVI</t>
  </si>
  <si>
    <t>O.P. ESPERIDIO SOCIETA' COOPERATIVA</t>
  </si>
  <si>
    <t>CONSORZIO ITALIANO VIVAISTI</t>
  </si>
  <si>
    <t>AZ.AGR.CA ROSSA DI FONTANILI E</t>
  </si>
  <si>
    <t>AZIENDA AGRICOLA BAZZANI PIERANGELO E FIGLI SS</t>
  </si>
  <si>
    <t>SOC.AGRICOLA LE TEMPIE S.S.</t>
  </si>
  <si>
    <t>BRGRNT56S27H223D</t>
  </si>
  <si>
    <t>BORGHI RENATO</t>
  </si>
  <si>
    <t>AZ. AGR. CIGNATTA SOC. SEMPL.</t>
  </si>
  <si>
    <t>AZIENDA AGRICOLA ISABELLA</t>
  </si>
  <si>
    <t>MRCDRN40T09L947F</t>
  </si>
  <si>
    <t>MARCOLIN ADRIANO</t>
  </si>
  <si>
    <t>CRRDNT84B14I462D</t>
  </si>
  <si>
    <t>CORRADINI DANTE</t>
  </si>
  <si>
    <t>AVANZI LUIGI PAOLO E PIERO FRA</t>
  </si>
  <si>
    <t>PGNCRL61D19G535A</t>
  </si>
  <si>
    <t>PAGANI CARLO</t>
  </si>
  <si>
    <t>COOP. LAVORATORI DELLA TERRA SOC. COOP. AGRICOLA</t>
  </si>
  <si>
    <t>PAGANI LAZZARO E STEFANO S</t>
  </si>
  <si>
    <t>BSLNDR81B12D611A</t>
  </si>
  <si>
    <t>BOSELLI ANDREA</t>
  </si>
  <si>
    <t>TRUZZI LUCIANO E GIUSEPPE</t>
  </si>
  <si>
    <t>SOC. AGR. TERRE DELLA BERNOLDA</t>
  </si>
  <si>
    <t>Libè Paolo e Fausto Soc Agricola SS</t>
  </si>
  <si>
    <t>AZ.AGR.CASCINA MARAZZO S.S. SOCIETA' AGRICOLA</t>
  </si>
  <si>
    <t>AZ. AGR. MORLACCHINI E SARTORI SOC. AGRICOLA SS</t>
  </si>
  <si>
    <t>AZ.AFR.ALL.IL SOLENGO DI CANTO</t>
  </si>
  <si>
    <t>COOP AGR. LA RINASCENTE SOC.CO</t>
  </si>
  <si>
    <t>SOCIETA' AGRICOLA BERGONZONI DI BERGONZO</t>
  </si>
  <si>
    <t>NGRMTT66C11A393Z</t>
  </si>
  <si>
    <t>NEGRETTO MATTEO</t>
  </si>
  <si>
    <t>ZNCZEO85M05H223J</t>
  </si>
  <si>
    <t>ZANICHELLI ZEO</t>
  </si>
  <si>
    <t>AZ AGR F.LLI FERRARI S.S.</t>
  </si>
  <si>
    <t>AZ . AGR . "OZZANELLO" DI BRICOLI E GIARELLI</t>
  </si>
  <si>
    <t>TMNPLA67L01L299H</t>
  </si>
  <si>
    <t>TAMANI PAOLO</t>
  </si>
  <si>
    <t>BELTRAMI MAURIZIO LUCA SS</t>
  </si>
  <si>
    <t>BANDINI PAOLO E ANDREA</t>
  </si>
  <si>
    <t>AZ AGR STEFANI IVANO WILLIAM E</t>
  </si>
  <si>
    <t>BZZMRA58C05D704G</t>
  </si>
  <si>
    <t>BEZZI MAURO</t>
  </si>
  <si>
    <t>SOC.AGR. LA FAZENDA DI BUCCIARELLI DONATO S.S.</t>
  </si>
  <si>
    <t>SOC. AGR. BONVY DI BONVICINI ANDREA E LUCA S.S.</t>
  </si>
  <si>
    <t>SOC. AGR. CAMPACCIO DEI F.LLI MANELLI S.S</t>
  </si>
  <si>
    <t>AZ.AGR. LA FENICE DI MACCHIONI ENRICO E MATTEO S.S.</t>
  </si>
  <si>
    <t>MRTMSM75A15F257Y</t>
  </si>
  <si>
    <t>MORETTI MASSIMO</t>
  </si>
  <si>
    <t>LNZLNZ75M10I462K</t>
  </si>
  <si>
    <t>LENZOTTI LORENZO</t>
  </si>
  <si>
    <t>SCRPLG65L19G535Y</t>
  </si>
  <si>
    <t>SCROCCHI PIERLUIGI</t>
  </si>
  <si>
    <t>BRSPLA74R09D611N</t>
  </si>
  <si>
    <t>BERSANI PAOLO</t>
  </si>
  <si>
    <t>TSTNDR86D24G535F</t>
  </si>
  <si>
    <t>TESTA ANDREA</t>
  </si>
  <si>
    <t>ONESTI GIOVANNI,GIUSEP . ALB.</t>
  </si>
  <si>
    <t>TESTA FRANCO E FABRIZIO SOCIETA' AGRICOLA SS</t>
  </si>
  <si>
    <t>VIGHI LUIGI E MAURO</t>
  </si>
  <si>
    <t>BLLFLV56P04A129V</t>
  </si>
  <si>
    <t>BELLINA FULVIO</t>
  </si>
  <si>
    <t>BNZSFN61A30G467J</t>
  </si>
  <si>
    <t>BONZAGNI STEFANO</t>
  </si>
  <si>
    <t>F.LLI MELATO S.S. DI MELATO MARIO IVO E ROBERTO</t>
  </si>
  <si>
    <t>SOCIETA'AGRICOLA FAMIGLIA MONTAGNINI SOC</t>
  </si>
  <si>
    <t>AZ. AGRIC. VERDESCA DI FORTUNATO C. E R.</t>
  </si>
  <si>
    <t>AGRICOLA RISAIA DI F.LLI CATELLANI S.S.</t>
  </si>
  <si>
    <t>SOC.AGR. LA RONDINE DI PIGNATTI CRISTIAN</t>
  </si>
  <si>
    <t>VLNRRT61D06F097Z</t>
  </si>
  <si>
    <t>VALENTINI ROBERTO</t>
  </si>
  <si>
    <t>SOCIETA' AGRICOLA ZANELLI PIERO E PAOLO</t>
  </si>
  <si>
    <t>BNLFRC44R29H887X</t>
  </si>
  <si>
    <t>BINELLI FERRUCCIO</t>
  </si>
  <si>
    <t>AZ. AGR. S. SEVERINA DI ANTONIOLI</t>
  </si>
  <si>
    <t>GSPFPP67L21G535S</t>
  </si>
  <si>
    <t>GASPARINI FILIPPO</t>
  </si>
  <si>
    <t>AZIENDA AGRICOLA DIECI S.S.</t>
  </si>
  <si>
    <t>LA GESA S.A. DI BARILI PAOLO E BERINI ANGELO</t>
  </si>
  <si>
    <t>AZ.AGR.BENATTI PIETRO E VITTORIO SOCIETA' AGRICOLA</t>
  </si>
  <si>
    <t>SOC. AGRICOLA SAVORELLA DI MANNI C. E ROMANI S. SS</t>
  </si>
  <si>
    <t>SOC.AGR. BARTOLINI ALVARO E PIER LUIGI S.S.</t>
  </si>
  <si>
    <t>AZ. AGR. PERAZZOLI MARIO E CLAUDIO S.S. SOC. AGR.</t>
  </si>
  <si>
    <t>SOCIETÀ AGRICOLA F.LLI TIENGO DENIS, ORAZIO e E</t>
  </si>
  <si>
    <t>BRLRME49E14I840Z</t>
  </si>
  <si>
    <t>BORLENGHI REMO</t>
  </si>
  <si>
    <t>BNMMRZ71R11C107S</t>
  </si>
  <si>
    <t>BONAMIGO MAURIZIO</t>
  </si>
  <si>
    <t>SOCIETA' AGRICOLA GALLI EUGENIO S.R.L.</t>
  </si>
  <si>
    <t>AZ AGR LA CAPPELLA DI MANNI CE</t>
  </si>
  <si>
    <t>SOC AGR BERTOZZI ENZO IVANO E GIANNI</t>
  </si>
  <si>
    <t>FAVA ANTONIO GIAMPAOLO E FRANC</t>
  </si>
  <si>
    <t>ALFIERI ANTONIO BRUNO E ATTILIO</t>
  </si>
  <si>
    <t>AZ AGR GHISONI REMO GIORGIO</t>
  </si>
  <si>
    <t>ADORNI FRANCO E PINARDI SIMONA S.S</t>
  </si>
  <si>
    <t>BLDFBA64C18G467B</t>
  </si>
  <si>
    <t>BALDAZZI FABIO</t>
  </si>
  <si>
    <t>ROMAGNOLI ANGELO E MARIA GLORIA S.S. SOCIETA' AGRICOLA</t>
  </si>
  <si>
    <t>PNIMNL89A03D629Z</t>
  </si>
  <si>
    <t>PINI MANUEL</t>
  </si>
  <si>
    <t>QRNRRT67S02B034K</t>
  </si>
  <si>
    <t>QUARANTELLI ROBERTO</t>
  </si>
  <si>
    <t>COVERI ANTONIO E BONAZZA ANNA S.S.</t>
  </si>
  <si>
    <t>F.LLI BELLAGAMBA SOCIETA' AGRICOLA S.S.</t>
  </si>
  <si>
    <t>AZ. AGR. MOLA SOC. AGR.</t>
  </si>
  <si>
    <t>CLCCML59E31H456S</t>
  </si>
  <si>
    <t>COLUCCIO CARMELO</t>
  </si>
  <si>
    <t>BLLGCR72M08B157S</t>
  </si>
  <si>
    <t>BELLERI GIANCARLO</t>
  </si>
  <si>
    <t>GVNPLA63S11D037A</t>
  </si>
  <si>
    <t>GIOVANETTI PAOLO</t>
  </si>
  <si>
    <t>MNLCLC47C45A944L</t>
  </si>
  <si>
    <t>MINELLI CLELIA CARLA</t>
  </si>
  <si>
    <t>NCRFNC63T19E289T</t>
  </si>
  <si>
    <t>ANCARANI FRANCO</t>
  </si>
  <si>
    <t>SOC. AGR. F.LLI VINCINI DI MASSIMO E GIANLUCA S.S.</t>
  </si>
  <si>
    <t>MRCLSN64P04F257J</t>
  </si>
  <si>
    <t>MARCHI ALESSANDRO</t>
  </si>
  <si>
    <t>SOCIETA' AGRICOLA CAIANO SRL</t>
  </si>
  <si>
    <t>SILVA FRATELLI SOCIETA' AGRICOLA</t>
  </si>
  <si>
    <t>AZ.AGR. BIO SANTA LUCIA SOC.SEMPL.AGRICOLA</t>
  </si>
  <si>
    <t>GLIFRZ76M09I470O</t>
  </si>
  <si>
    <t>GILI FABRIZIO CARLO</t>
  </si>
  <si>
    <t>RTAPLA79B21G535G</t>
  </si>
  <si>
    <t>ARATA PAOLO</t>
  </si>
  <si>
    <t>MRCGZN67L30G467U</t>
  </si>
  <si>
    <t>MARCHESINI GRAZIANO</t>
  </si>
  <si>
    <t>PADULA MONACHE DI VITO ANTONIO GIULIANO E C. S. AGR</t>
  </si>
  <si>
    <t>MASSERIA SCORCOLA DI VITO ANTONIO GIULIANO E C.S A</t>
  </si>
  <si>
    <t>S.C.R.L. STALLA SOC. LA VITTORIA</t>
  </si>
  <si>
    <t>FRATELLI TONOLI DI TONOLI ANDREANO E C.</t>
  </si>
  <si>
    <t>SOCIETA' AGRICOLA MAGRI E MALUCELLI S.S.</t>
  </si>
  <si>
    <t>NGRNDR59R27D166O</t>
  </si>
  <si>
    <t>NEGRELLO ANDREA</t>
  </si>
  <si>
    <t>SOC. AGR. DOLCI E VINSANI SOC. SEMPLICE</t>
  </si>
  <si>
    <t>FLSPLA65T04G535D</t>
  </si>
  <si>
    <t>FILIOS PAOLO</t>
  </si>
  <si>
    <t>SOCIETA'AGRICOLA FIENILE DI CATTIVELLI RENATO S.S.</t>
  </si>
  <si>
    <t>COOP AGRIC G MASSARENTI MOLINELLA</t>
  </si>
  <si>
    <t>VLLDNC74C02D005U</t>
  </si>
  <si>
    <t>AVELLA DOMENICO WALTER</t>
  </si>
  <si>
    <t>MRRGPP84R29B774Z</t>
  </si>
  <si>
    <t>MURRONE GIUSEPPE</t>
  </si>
  <si>
    <t>VCCMRA57L11D037I</t>
  </si>
  <si>
    <t>VECCHI MAURO</t>
  </si>
  <si>
    <t>SOCIETÀ AGRICOLA BELTRAMI SRL</t>
  </si>
  <si>
    <t>CSTLTT72S48G535O</t>
  </si>
  <si>
    <t>CASTI LORETTA</t>
  </si>
  <si>
    <t>BNCLGU58L25G535J</t>
  </si>
  <si>
    <t>BIANCHI LUIGI</t>
  </si>
  <si>
    <t>SOCIETA' AGRICOLA SAN CARLO DI SIMONE NOLI e C. S.A.S.</t>
  </si>
  <si>
    <t>CRRGFR64P23C398E</t>
  </si>
  <si>
    <t>CORRADI GIANFRANCO</t>
  </si>
  <si>
    <t>PVCCLD66H01D704B</t>
  </si>
  <si>
    <t>PIOVACARI CLAUDIO</t>
  </si>
  <si>
    <t>SOC.AGR.TAGLIANI VIVAI INTERNATIONAL SRL</t>
  </si>
  <si>
    <t>FLPMCL52A23A944K</t>
  </si>
  <si>
    <t>FILIPPI MARCELLO</t>
  </si>
  <si>
    <t>SOCIETA' AGRICOLA COMAGRI DI BERTOLINI CLAUDIO S.S.</t>
  </si>
  <si>
    <t>SPTDNL62H08F463Z</t>
  </si>
  <si>
    <t>SPOTTI DANIELE</t>
  </si>
  <si>
    <t>DVNRCR96A10H703S</t>
  </si>
  <si>
    <t>D'AVINO RICCARDO</t>
  </si>
  <si>
    <t>DLCDNL59L17B249C</t>
  </si>
  <si>
    <t>DAL CERO DANIELE</t>
  </si>
  <si>
    <t>ZMBLRT65C15B249N</t>
  </si>
  <si>
    <t>ZAMBON ALBERTO</t>
  </si>
  <si>
    <t>BLDFBA71E27A944Z</t>
  </si>
  <si>
    <t>BOLDINI FABIO</t>
  </si>
  <si>
    <t>CTTDVD79D15B819N</t>
  </si>
  <si>
    <t>COTTAFAVI DAVIDE</t>
  </si>
  <si>
    <t>MLNPRI68H01H199B</t>
  </si>
  <si>
    <t>EMILIANI PIERO</t>
  </si>
  <si>
    <t>AZ.AGR.MONTANARINA S.S.</t>
  </si>
  <si>
    <t>RTONBR56H19F257C</t>
  </si>
  <si>
    <t>ROTA NORBERTO</t>
  </si>
  <si>
    <t>VNRMRZ61T11E089L</t>
  </si>
  <si>
    <t>VENERI MAURIZIO</t>
  </si>
  <si>
    <t>COOP AGR STALLA SOC PIAZZOLA</t>
  </si>
  <si>
    <t>BARDI LUIGI E GUIDO S S</t>
  </si>
  <si>
    <t>BTTSVN58B11L980H</t>
  </si>
  <si>
    <t>BATTECCA SILVANO</t>
  </si>
  <si>
    <t>RGGRRT82T04C107G</t>
  </si>
  <si>
    <t>REGGIANI ROBERTO</t>
  </si>
  <si>
    <t>SCVLDE43M65A574U</t>
  </si>
  <si>
    <t>SCAVAZZA ELUDIA</t>
  </si>
  <si>
    <t>BLDFNC52C15D713D</t>
  </si>
  <si>
    <t>BALDINI FRANCO</t>
  </si>
  <si>
    <t>CLPPLA70S26D548T</t>
  </si>
  <si>
    <t>COLPO PAOLO</t>
  </si>
  <si>
    <t>SOCIETA' AGRICOLA BATTECCA SILVANO E GIANNI E C. S.S.</t>
  </si>
  <si>
    <t>SRFGNN55M31F930U</t>
  </si>
  <si>
    <t>SERAFINI GIANNI</t>
  </si>
  <si>
    <t>AZ.AGRICOLA FAMIGLIA LIVERANI</t>
  </si>
  <si>
    <t>FRNRST45H02H522F</t>
  </si>
  <si>
    <t>FRANCHETTO ERNESTO</t>
  </si>
  <si>
    <t>SOLE MIO SRL SOCIETA' AGRICOLA</t>
  </si>
  <si>
    <t>AZIENDA AGRICOLA RONCHI DI SOT</t>
  </si>
  <si>
    <t>BRNMHL60A20C469E</t>
  </si>
  <si>
    <t>BRUNELLI MICHELE</t>
  </si>
  <si>
    <t>CVCDGI58L22C469X</t>
  </si>
  <si>
    <t>CAVICCHIOLI DIEGO</t>
  </si>
  <si>
    <t>CA' COLONNA SPA SOCIETA' AGRICOLA</t>
  </si>
  <si>
    <t>AZ.AGRICOLA COLOMBAROLA DI TAN</t>
  </si>
  <si>
    <t>VNCFNC78R13F240H</t>
  </si>
  <si>
    <t>VINCENZI FRANCESCO</t>
  </si>
  <si>
    <t>ZBLLNZ69M10F257E</t>
  </si>
  <si>
    <t>ZOBOLI LORENZO</t>
  </si>
  <si>
    <t>TRARSL79H42H703Z</t>
  </si>
  <si>
    <t>AUTERO ROSSELLA</t>
  </si>
  <si>
    <t>NLDLST67C11C814J</t>
  </si>
  <si>
    <t>NALDI LUISITO</t>
  </si>
  <si>
    <t>AZ. AGR. GARUTI LUCA E DORIANO</t>
  </si>
  <si>
    <t>SAN CHIRICO SOCIETA' SEMPLICE AGRICOLA</t>
  </si>
  <si>
    <t>SOC AGR 2015 SRL</t>
  </si>
  <si>
    <t>TMSLNZ67T24A944T</t>
  </si>
  <si>
    <t>TOMESANI LORENZO</t>
  </si>
  <si>
    <t>FRANCHINI LAURA E SORBELLI AGO</t>
  </si>
  <si>
    <t>FATTORIA ROSSI DI ROSSI MASSIMO GIANNI G</t>
  </si>
  <si>
    <t>DALLAGO SOCIETÀ SEMPLICE</t>
  </si>
  <si>
    <t>SSSLCU71D16G337W</t>
  </si>
  <si>
    <t>SASSI LUCA</t>
  </si>
  <si>
    <t>CAVAZZA ISOLANI GUALTIERO E FR</t>
  </si>
  <si>
    <t>SELBAGRICOLA SOC. AGE. S.S.</t>
  </si>
  <si>
    <t>SOCIETA' AGRICOLA NEGRI S.S.</t>
  </si>
  <si>
    <t>AZ.AGR.MONZANI ARTURO E STEFANO S.S.</t>
  </si>
  <si>
    <t>BNTGRN41A28G205G</t>
  </si>
  <si>
    <t>BONATO GUERRINO</t>
  </si>
  <si>
    <t>SOC.AGR. SAN GAETANO S.S.</t>
  </si>
  <si>
    <t>BNDMLE66M05F257U</t>
  </si>
  <si>
    <t>BENEDETTI EMILIO</t>
  </si>
  <si>
    <t>AZ.AGRICOLA MOLON S.S.</t>
  </si>
  <si>
    <t>CLBGRD57R10F480I</t>
  </si>
  <si>
    <t>CILIBERTI GERARDO</t>
  </si>
  <si>
    <t>RVRNDR59L17I845G</t>
  </si>
  <si>
    <t>reverberi andrea</t>
  </si>
  <si>
    <t>CSTRNZ68A30G535G</t>
  </si>
  <si>
    <t>CASTIGNOLA RENZO</t>
  </si>
  <si>
    <t>SOC. AGRICOLA BOSCHIROLLE DI FERRIANI M.A. e C. S.S.</t>
  </si>
  <si>
    <t>SOCIETA' AGRICOLA LE CORTI SRL</t>
  </si>
  <si>
    <t>MZZFNC36E03F930W</t>
  </si>
  <si>
    <t>MAZZI FRANCO</t>
  </si>
  <si>
    <t>MDATTR57E01C107Q</t>
  </si>
  <si>
    <t>AMADEI ETTORE</t>
  </si>
  <si>
    <t>SOC. AGR. PALTRINIERI G. DI PALTRINIERI PIERG. E C.</t>
  </si>
  <si>
    <t>LZZLGU37T20C814E</t>
  </si>
  <si>
    <t>LAZZARINI LUIGI</t>
  </si>
  <si>
    <t>CAPPONCELLI MAURIZIO E SCURANI</t>
  </si>
  <si>
    <t>BUSCHI FRATELLI SOCIETA' AGRICOLA</t>
  </si>
  <si>
    <t>VIGNALI MARCO E MATTEO</t>
  </si>
  <si>
    <t>TGLCLD61C20G467R</t>
  </si>
  <si>
    <t>TAGLIATI CLAUDIO</t>
  </si>
  <si>
    <t>SOCIETA' AGRICOLA PRATOMAGNO S.S.</t>
  </si>
  <si>
    <t>IL NAVIGLIO DI FRATELLI FANTINI SOCIETÀ AGRICOLA</t>
  </si>
  <si>
    <t>AGRICOLA M D M SRL</t>
  </si>
  <si>
    <t>RTNZAI46L31D037X</t>
  </si>
  <si>
    <t>ARTONI AZIO</t>
  </si>
  <si>
    <t>SOC. AGRICOLA S.MARCELLINO S.R.L.</t>
  </si>
  <si>
    <t>TRNRRT77D21A909O</t>
  </si>
  <si>
    <t>TORNARI ROBERTO</t>
  </si>
  <si>
    <t>SOC.AGR. BIOeBIO S.S.</t>
  </si>
  <si>
    <t>AZ. AGR. BORGHESA VECCHIA S.S. SOC. AGRICOLA</t>
  </si>
  <si>
    <t>NURA SOCIETA' AGRICOLA SRL</t>
  </si>
  <si>
    <t>GBLMSM68M24A944M</t>
  </si>
  <si>
    <t>GUBELLINI MASSIMO</t>
  </si>
  <si>
    <t>GRANA D'ORO DI CATELLANI MATTE</t>
  </si>
  <si>
    <t>SOC AGR TERRA AMICA DEI MENETTI SS</t>
  </si>
  <si>
    <t>SOCIETA' AGRICOLA ENEA S.S.</t>
  </si>
  <si>
    <t>SOCIETA' AGRICOLA FRANCIA GUALTIERO E IVANO S.S.</t>
  </si>
  <si>
    <t>MRTFMS61T15H501Y</t>
  </si>
  <si>
    <t>MARTINELLI FABIO MASSIMO</t>
  </si>
  <si>
    <t>PRTDVD66H29F257N</t>
  </si>
  <si>
    <t>PRETI DAVIDE</t>
  </si>
  <si>
    <t>BLLLCU72P09F904Z</t>
  </si>
  <si>
    <t>BELLIA LUCA</t>
  </si>
  <si>
    <t>AZ. AGR. NARDELOTTO S.S.</t>
  </si>
  <si>
    <t>SOCIETA' AGRICOLA BRUGNARO GIULIANO E LI</t>
  </si>
  <si>
    <t>AZIENDA AGRICOLA BELTRAMI S.S.</t>
  </si>
  <si>
    <t>SOCIETA' AGRICOLA DALL' OMO SALVATORE E ROBERTO SS</t>
  </si>
  <si>
    <t>BLLGNN57A28C107L</t>
  </si>
  <si>
    <t>BALLOTTA GIANNI</t>
  </si>
  <si>
    <t>MNTNTN79P05H579T</t>
  </si>
  <si>
    <t>MONTAGNA ANTONIO</t>
  </si>
  <si>
    <t>SOCIETÀ AGRICOLA DELLA COLOMBARA SNC</t>
  </si>
  <si>
    <t>MONTRUCCOLI GIUSEPPE, LUIGI, REMO SOC. AGRICOLA</t>
  </si>
  <si>
    <t>ANTICA CORTE DELLE VACCHE ROSSE S.S.</t>
  </si>
  <si>
    <t>CAMPOVERDE S.P.A.AGRICOLA</t>
  </si>
  <si>
    <t>CPPSFN74M08G371P</t>
  </si>
  <si>
    <t>COPPOLA STEFANO</t>
  </si>
  <si>
    <t>GRZSFN52E11I040I</t>
  </si>
  <si>
    <t>GARZON STEFANO</t>
  </si>
  <si>
    <t>CMPDLA51C45I754Y</t>
  </si>
  <si>
    <t>CAMPISI ADELE</t>
  </si>
  <si>
    <t>SOCIETA' AGRICOLA PUNZI SRL</t>
  </si>
  <si>
    <t>SOCIETÀ AGRICOLA F.LLI GRANDE S.S.</t>
  </si>
  <si>
    <t>GRANFRUTTA ZANI SOC. COOP. AGR.</t>
  </si>
  <si>
    <t>PARLAPIANO FRUIT SRL</t>
  </si>
  <si>
    <t>SOCIETA' AGRICOLA BIOLOGICA SAN FRANCESCO SS</t>
  </si>
  <si>
    <t>TNNLSN69S25C351S</t>
  </si>
  <si>
    <t>TINNIRELLO ALESSANDRO</t>
  </si>
  <si>
    <t>QRLPLA65B01F382N</t>
  </si>
  <si>
    <t>QUERULI PAOLO</t>
  </si>
  <si>
    <t>MAZZARA SICILIA S.S. SOCIETA' AGRICOL</t>
  </si>
  <si>
    <t>STNLGU60A15H703C</t>
  </si>
  <si>
    <t>STANZIONE LUIGI</t>
  </si>
  <si>
    <t>SBBMRC67A08H703E</t>
  </si>
  <si>
    <t>SABBATINI MARCO</t>
  </si>
  <si>
    <t>SBBMSM76L13H703L</t>
  </si>
  <si>
    <t>SABBATINI MASSIMO</t>
  </si>
  <si>
    <t>PORRINI LINO E DENIS SS SOC AGR</t>
  </si>
  <si>
    <t>SOCIETA' AGRICOLA F.LLI DI PALMA S.R.L.</t>
  </si>
  <si>
    <t>BUONO LUIGI e C. S.R.L.</t>
  </si>
  <si>
    <t>LRCCLD70D12H703S</t>
  </si>
  <si>
    <t>LA ROCCA CLAUDIO</t>
  </si>
  <si>
    <t>CNTGLC73S07C904V</t>
  </si>
  <si>
    <t>CONTINI GIANLUCA</t>
  </si>
  <si>
    <t>MRNMNL77A28E472N</t>
  </si>
  <si>
    <t>MARANGONI MANUEL</t>
  </si>
  <si>
    <t>MRNDMN65L15L120L</t>
  </si>
  <si>
    <t>MARANGONI DAMIANO</t>
  </si>
  <si>
    <t>GRDBRN71B14D742O</t>
  </si>
  <si>
    <t>GIRAUDO BRUNO</t>
  </si>
  <si>
    <t>TRRGVF43A70A766P</t>
  </si>
  <si>
    <t>TORRISI GENOVEFFA</t>
  </si>
  <si>
    <t>A. e CO. SOCIETA' AGRICOLA SEMPLICE</t>
  </si>
  <si>
    <t>TRRGPP66B12H703R</t>
  </si>
  <si>
    <t>TERRALAVORO GIUSEPPE</t>
  </si>
  <si>
    <t>LA DIAMANTINA SOC.CONSORTILE ARL</t>
  </si>
  <si>
    <t>CERVIGNI ROBERTINO e MONTIRONI</t>
  </si>
  <si>
    <t>ORTICOLTURA AZIENDA AGRICOLA G</t>
  </si>
  <si>
    <t>LSIFNC86B08C514H</t>
  </si>
  <si>
    <t>LISI FRANCESCO</t>
  </si>
  <si>
    <t>FLLPRZ53C22D899A</t>
  </si>
  <si>
    <t>FELLINI PATRIZIO</t>
  </si>
  <si>
    <t>SOC.AGR. 67°# SRL</t>
  </si>
  <si>
    <t>A.G.R.A.L. S.R.L.</t>
  </si>
  <si>
    <t>DMRGPP36A24L524H</t>
  </si>
  <si>
    <t>DE MARCO GIUSEPPE</t>
  </si>
  <si>
    <t>P.O.VENTRONE SOCIETÀ COOPERATIVA</t>
  </si>
  <si>
    <t>SNTGPP47A04F250B</t>
  </si>
  <si>
    <t>SANTAGATI GIUSEPPE</t>
  </si>
  <si>
    <t>SNTGNN52E64H168T</t>
  </si>
  <si>
    <t>SANTAGATI GIOVANNA</t>
  </si>
  <si>
    <t>PLVFRZ86T15C351Z</t>
  </si>
  <si>
    <t>PULVIRENTI FABRIZIO</t>
  </si>
  <si>
    <t>TOSCANA e SAPORI SRL</t>
  </si>
  <si>
    <t>SOCIETA' AGRICOLA FIORILLO SRL</t>
  </si>
  <si>
    <t>PRRCMN62H04A285A</t>
  </si>
  <si>
    <t>PORRO CARMINE</t>
  </si>
  <si>
    <t>SOCIETÀ AGRICOLA FARO S.S.</t>
  </si>
  <si>
    <t>SOLGRI SOC.COOP.A.R.L.</t>
  </si>
  <si>
    <t>FVRNDR67M09I551K</t>
  </si>
  <si>
    <t>FAVARO ANDREA</t>
  </si>
  <si>
    <t>OP BIOSIKELIA SOC.CONS. AGR. A R.L</t>
  </si>
  <si>
    <t>prod.agr.terre dell'etruria soc.coop. arl</t>
  </si>
  <si>
    <t>CO.AGRI AGRICOLA PRODOTTI AGR</t>
  </si>
  <si>
    <t>VLRLSN84E30L120L</t>
  </si>
  <si>
    <t>VALERIO ALESSANDRO</t>
  </si>
  <si>
    <t>AGRINATURA DI FACCHINI FIORENZO e C.</t>
  </si>
  <si>
    <t>SOCIETA' AGRICOLA LA BAGARINA S.R.L.</t>
  </si>
  <si>
    <t>PRRSVT81C12B774K</t>
  </si>
  <si>
    <t>PIRRO SALVATORE</t>
  </si>
  <si>
    <t>ORTOFRUIT ITALIA SOC AGR COOP</t>
  </si>
  <si>
    <t>AGRIFRUTTA SOC. COOP. AGRICOLA</t>
  </si>
  <si>
    <t>PNZNNZ62P23D390Q</t>
  </si>
  <si>
    <t>PUNZI NUNZIO</t>
  </si>
  <si>
    <t>CSSSVT66A15M088C</t>
  </si>
  <si>
    <t>CASSIBBA SALVATORE</t>
  </si>
  <si>
    <t>DLBVNI50A14G945F</t>
  </si>
  <si>
    <t>DAL BEN IVANO</t>
  </si>
  <si>
    <t>DLBNGL50A14G945V</t>
  </si>
  <si>
    <t>DAL BEN ANGELO</t>
  </si>
  <si>
    <t>DMIFNC54L14I712X</t>
  </si>
  <si>
    <t>DI MEO FRANCO</t>
  </si>
  <si>
    <t>SOCIETA' AGRICOLA F.LLI ACETO S.A.S. DI ACETO e C.</t>
  </si>
  <si>
    <t>GLNZAI60H25E500P</t>
  </si>
  <si>
    <t>UGOLINI AZIO</t>
  </si>
  <si>
    <t>TRENTO</t>
  </si>
  <si>
    <t>SOCIETA' AGRICOLA POSTA RECCA S.S.</t>
  </si>
  <si>
    <t>MZZMRT94P69D548R</t>
  </si>
  <si>
    <t>MAZZONI MARTA</t>
  </si>
  <si>
    <t>CRNBBN61T50H806D</t>
  </si>
  <si>
    <t>CORINO BOMBINA</t>
  </si>
  <si>
    <t>GNLNGL71B11Z133V</t>
  </si>
  <si>
    <t>AGNELLO ANGELO</t>
  </si>
  <si>
    <t>NZVNCL67C29G125Z</t>
  </si>
  <si>
    <t>ANZIVINO NICOLA</t>
  </si>
  <si>
    <t>CRUGNR96H10H579T</t>
  </si>
  <si>
    <t>CURIA GENNARO</t>
  </si>
  <si>
    <t>MRNSVR36S14H579B</t>
  </si>
  <si>
    <t>MARINO SAVERIO</t>
  </si>
  <si>
    <t>VLCPQL39P06E678H</t>
  </si>
  <si>
    <t>VULCANO PASQUALE</t>
  </si>
  <si>
    <t>MRCFNC65M30H898H</t>
  </si>
  <si>
    <t>MERCURI FRANCESCO</t>
  </si>
  <si>
    <t>MENGOLI GIANCARLO E TREBBI LUC</t>
  </si>
  <si>
    <t>SGRNNZ73H18M208V</t>
  </si>
  <si>
    <t>SGRO' NUNZIO</t>
  </si>
  <si>
    <t>VIBO VALENTIA</t>
  </si>
  <si>
    <t>SOCIETA' AGRICOLA COOP. LAGNASCO GROUP S.C.A R.L.</t>
  </si>
  <si>
    <t>NICOLAI LUCIANO BRUNO E ERNEST</t>
  </si>
  <si>
    <t>COOP.VA "FUCINO SEMENTI SELEZI</t>
  </si>
  <si>
    <t>LTMDNL89S49H703P</t>
  </si>
  <si>
    <t>ALTAMURA DANIELA</t>
  </si>
  <si>
    <t>ZCCBLD66E16E026C</t>
  </si>
  <si>
    <t>ZOCCOLA UBALDO</t>
  </si>
  <si>
    <t>TRRGPL74H27H703R</t>
  </si>
  <si>
    <t>TERRALAVORO GIANPAOLO</t>
  </si>
  <si>
    <t>TRRNTN70R23H703O</t>
  </si>
  <si>
    <t>TERRALAVORO ANTONIO</t>
  </si>
  <si>
    <t>CRCRCH59A62D643P</t>
  </si>
  <si>
    <t>CERICOLA ROCCHINA</t>
  </si>
  <si>
    <t>DLPMSM66R16D643B</t>
  </si>
  <si>
    <t>DEL PRETE MASSIMO</t>
  </si>
  <si>
    <t>LA BUONA FRUTTA SPA CONSORTILE SOCIETA' AGRICOLA</t>
  </si>
  <si>
    <t>AZ AGR MIOORTO S.R.L.</t>
  </si>
  <si>
    <t>CASEIFICIO COOPERATIVO DI ALTISSIMO SOC. COOP. AGR.</t>
  </si>
  <si>
    <t>GLBVLR75M04F704S</t>
  </si>
  <si>
    <t>GALBUSERA VALERIO</t>
  </si>
  <si>
    <t>LECCO</t>
  </si>
  <si>
    <t>MNCSTN79H14D643H</t>
  </si>
  <si>
    <t>MINICHILLO SANTINO ANTONIO</t>
  </si>
  <si>
    <t>NZVNMR73M58D643M</t>
  </si>
  <si>
    <t>ANZIVINO ANNAMARIA</t>
  </si>
  <si>
    <t>NNLRNG69C08L447N</t>
  </si>
  <si>
    <t>IANNELLI URBANO GIOVANNI</t>
  </si>
  <si>
    <t>RSACST62L15B104B</t>
  </si>
  <si>
    <t>RAUSEO CELESTINO POMPEO</t>
  </si>
  <si>
    <t>RSAVCN67H03B104S</t>
  </si>
  <si>
    <t>RAUSEO VINCENZO</t>
  </si>
  <si>
    <t>FUNGAMICO SOCIETA' COOPERATIVA</t>
  </si>
  <si>
    <t>PIEMONTE MIELE SOCIETA' AGRICOLA COOPERATIVA</t>
  </si>
  <si>
    <t>MRZFRC82R61F839A</t>
  </si>
  <si>
    <t>MARZANO FEDERICA</t>
  </si>
  <si>
    <t>MRNCMN70H22H703E</t>
  </si>
  <si>
    <t>MARINO CARMINE</t>
  </si>
  <si>
    <t>STRLGU74B13G580M</t>
  </si>
  <si>
    <t>STRAZZANTI LUIGI</t>
  </si>
  <si>
    <t>AGRISVILUPPO SOC. COOP. AGR.</t>
  </si>
  <si>
    <t>PRRFBA61H25H703I</t>
  </si>
  <si>
    <t>PIERRI FABIO</t>
  </si>
  <si>
    <t>SCNSVT78M31F839T</t>
  </si>
  <si>
    <t>SECONDULFO SALVATORE</t>
  </si>
  <si>
    <t>SNGMLA57A64D005F</t>
  </si>
  <si>
    <t>SANGREGORIO AMALIA</t>
  </si>
  <si>
    <t>CESAC SOC COOP.VA AGRICOLA</t>
  </si>
  <si>
    <t>MLTCRN41M24G829X</t>
  </si>
  <si>
    <t>MOLTONI CARINO</t>
  </si>
  <si>
    <t>MLTMRC78A23I829U</t>
  </si>
  <si>
    <t>MOLTONI MARCO</t>
  </si>
  <si>
    <t>DRGLRT67D08L367K</t>
  </si>
  <si>
    <t>DRAGO ALBERTO</t>
  </si>
  <si>
    <t>NGRNNT56A52H438Y</t>
  </si>
  <si>
    <t>NIGRO ANTONIETTA</t>
  </si>
  <si>
    <t>SRNNNM55D02D643X</t>
  </si>
  <si>
    <t>SURIANO ANTONIO EMILIO</t>
  </si>
  <si>
    <t>ARALDI PIETRO E LUIGI</t>
  </si>
  <si>
    <t>RSSNGL64L12I304A</t>
  </si>
  <si>
    <t>ROSSI ANGELO</t>
  </si>
  <si>
    <t>SRCGLN42L54C086I</t>
  </si>
  <si>
    <t>SERCECCHI GIULIANA</t>
  </si>
  <si>
    <t>LRAVCN83B11H096M</t>
  </si>
  <si>
    <t>LAERA VINCENZO</t>
  </si>
  <si>
    <t>VNTPQL81P04B715D</t>
  </si>
  <si>
    <t>VENTRONE PASQUALE</t>
  </si>
  <si>
    <t>FSLMTT63R60H967I</t>
  </si>
  <si>
    <t>FASULO MARIETTA</t>
  </si>
  <si>
    <t>DLLMLN84H67C479X</t>
  </si>
  <si>
    <t>DE LELLIS MILENA</t>
  </si>
  <si>
    <t>SOC. AGR. ORTO DI FAMIGLIA DI MURATORI A. E VENTRUCCI F. S.S.</t>
  </si>
  <si>
    <t>OP AGRIGEST</t>
  </si>
  <si>
    <t>SIRENIDE SOCIETA' AGRICOLA SRL</t>
  </si>
  <si>
    <t>COOP CAS AGRINASCENTE SOC COOP</t>
  </si>
  <si>
    <t>BRTMRC77C15E522Q</t>
  </si>
  <si>
    <t>BORTOLOTTI MIRCO</t>
  </si>
  <si>
    <t>SOCIETÀ AGRICOLA DI MAIO SS</t>
  </si>
  <si>
    <t>MLNNNA45S61G834V</t>
  </si>
  <si>
    <t>MALANGONE ANNA</t>
  </si>
  <si>
    <t>RSSVTR72E11I304N</t>
  </si>
  <si>
    <t>ROSSI VALTER</t>
  </si>
  <si>
    <t>BALLOTTA TONINO E RENZO SOC. SEMPLICE AGRICOLA</t>
  </si>
  <si>
    <t>CNLNNZ67R05I462V</t>
  </si>
  <si>
    <t>CANALI NUNZIO</t>
  </si>
  <si>
    <t>MRCFMN84H70D643X</t>
  </si>
  <si>
    <t>MERCURI FILOMENA</t>
  </si>
  <si>
    <t>SOCIETA' AGRICOLA MARTINI GIUSEPPE e C. S.S.</t>
  </si>
  <si>
    <t>BRGRRT63C09D742T</t>
  </si>
  <si>
    <t>BARGE ROBERTO</t>
  </si>
  <si>
    <t>CRVPLA79R15D742Y</t>
  </si>
  <si>
    <t>CRAVERO PAOLO</t>
  </si>
  <si>
    <t>VSTFNC56T06I377A</t>
  </si>
  <si>
    <t>VASTOLA FRANCESCO</t>
  </si>
  <si>
    <t>F.LLI FINAURO S.S</t>
  </si>
  <si>
    <t>PCFNTN67E01D643O</t>
  </si>
  <si>
    <t>PACIFICO ANTONIO</t>
  </si>
  <si>
    <t>AGRICOLA DON CAMILLO - SOCIETA' CONSORTILE A R. L.</t>
  </si>
  <si>
    <t>SOCIETA' AGRICOLA ZOOTECNICA MERIDIONALE</t>
  </si>
  <si>
    <t>AZ. AGR. DON GIOVANNI SOC. AGR.SEMPLICE</t>
  </si>
  <si>
    <t>SOCIETA' AGRICOLA SISTO RICCIO S.R.L.</t>
  </si>
  <si>
    <t>GALBUSERA SS DI BRUNO GALBUSERA e C.</t>
  </si>
  <si>
    <t>RMNMHL78L13Z133W</t>
  </si>
  <si>
    <t>ROMANELLI MICHELE</t>
  </si>
  <si>
    <t>C.C.O R A.V. SOC. COOP.VA AGRICOLA</t>
  </si>
  <si>
    <t>GDUNNZ61C69G786E</t>
  </si>
  <si>
    <t>GUIDA ANNUNZIATA</t>
  </si>
  <si>
    <t>RMNSDT65M29E716A</t>
  </si>
  <si>
    <t>ARMIENTO ESPEDITO</t>
  </si>
  <si>
    <t>ARES SOCIETA' SEMPLICE AGRICOLA</t>
  </si>
  <si>
    <t>ORTHOMED SOC COOP AGR ARL</t>
  </si>
  <si>
    <t>AGRICOLA SAN CHIRICO SCARL</t>
  </si>
  <si>
    <t>FIMAGRI.OP SOCIETA' COOPERATIVA</t>
  </si>
  <si>
    <t>SCCMHL41P21F631T</t>
  </si>
  <si>
    <t>SACCO MICHELE</t>
  </si>
  <si>
    <t>SCCMTT73D08E885Y</t>
  </si>
  <si>
    <t>SACCO MATTEO</t>
  </si>
  <si>
    <t>LMNGSM52T06H926Z</t>
  </si>
  <si>
    <t>LAMANNA GELSOMINO</t>
  </si>
  <si>
    <t>BSCMSM63S19L304I</t>
  </si>
  <si>
    <t>BOSCHETTO MASSIMO</t>
  </si>
  <si>
    <t>GRVGNN64A14H926A</t>
  </si>
  <si>
    <t>GRAVINA GIOVANNI</t>
  </si>
  <si>
    <t>CLSREI62E02L942E</t>
  </si>
  <si>
    <t>CULASSO ERIO</t>
  </si>
  <si>
    <t>DNDPQL91T06D643J</t>
  </si>
  <si>
    <t>D'ANDREA PASQUALE PIO</t>
  </si>
  <si>
    <t>CVRMHL67E22H926B</t>
  </si>
  <si>
    <t>CIAVARELLA MICHELE</t>
  </si>
  <si>
    <t>SOCIETA' AGRICOLA SEMPLICE NATURAMICA DI ROSSO F.LLI</t>
  </si>
  <si>
    <t>TRTGPP61E24H926U</t>
  </si>
  <si>
    <t>TORTORELLI GIUSEPPE</t>
  </si>
  <si>
    <t>GRSNNN58T62H269T</t>
  </si>
  <si>
    <t>GRISAFI ANTONINA</t>
  </si>
  <si>
    <t>RIVERFRUT DI BERTUZZI EMILIO E ANGELO SOC.AGR.</t>
  </si>
  <si>
    <t>LA COLLINA SOCIETA' AGRICOLA S.N.C.</t>
  </si>
  <si>
    <t>GHRGRL74T20D548C</t>
  </si>
  <si>
    <t>GHIRARDELLI GABRIELE</t>
  </si>
  <si>
    <t>natura verde di agizza andrea &amp; c. s.a.s. società agricola</t>
  </si>
  <si>
    <t>CLSGRL65M13I403T</t>
  </si>
  <si>
    <t>COLUSSI GABRIELE</t>
  </si>
  <si>
    <t>CONSERVE ITALIA SOC COOP. AGRICOLA</t>
  </si>
  <si>
    <t>SOC.AGR. LA COCCINELLA DI PERUZZI VIRGILIO e C. SAS</t>
  </si>
  <si>
    <t>ALMI SOC.AGRI. ARL</t>
  </si>
  <si>
    <t>GDUVCN72L16I158O</t>
  </si>
  <si>
    <t>GUIDA VINCENZO</t>
  </si>
  <si>
    <t>DNTFLC65A28A339O</t>
  </si>
  <si>
    <t>DI NAUTA FELICE</t>
  </si>
  <si>
    <t>GLAGDN68L31H620E</t>
  </si>
  <si>
    <t>AGLIO GIORDANO</t>
  </si>
  <si>
    <t>PVRNDR75C01E522Q</t>
  </si>
  <si>
    <t>PAVARIN ANDREA</t>
  </si>
  <si>
    <t>AGRI. CAST. SOC. COOP. AGRICOLA</t>
  </si>
  <si>
    <t>BNCMRA61E18A124Q</t>
  </si>
  <si>
    <t>BIANCO MARIO</t>
  </si>
  <si>
    <t>GRMSRG65B26A124A</t>
  </si>
  <si>
    <t>GERMANO SERGIO</t>
  </si>
  <si>
    <t>LA CORYLICOLA - SOC.AGR.SEMPL.</t>
  </si>
  <si>
    <t>LAGHI DI POLLENZO SS</t>
  </si>
  <si>
    <t>AZ.AGR. PALAZZO ROSSO E CASCINA DELLA VE</t>
  </si>
  <si>
    <t>FFLMHL64H08I158T</t>
  </si>
  <si>
    <t>IAFFALDANO MICHELE</t>
  </si>
  <si>
    <t>MRZFRZ47E25E054Z</t>
  </si>
  <si>
    <t>MARZANO FABRIZIO</t>
  </si>
  <si>
    <t>PZNNTN79R17F839G</t>
  </si>
  <si>
    <t>PEZONE ANTONIO</t>
  </si>
  <si>
    <t>PRRLRD66A24H703K</t>
  </si>
  <si>
    <t>PARRILLI ALFREDO</t>
  </si>
  <si>
    <t>CGNDTL66R13C198W</t>
  </si>
  <si>
    <t>CIGNARELLA DONATO LUIGI</t>
  </si>
  <si>
    <t>GTASVT77B24D643Q</t>
  </si>
  <si>
    <t>GAETA SALVATORE</t>
  </si>
  <si>
    <t>RSSRCC60E21I962Y</t>
  </si>
  <si>
    <t>RUSSO ROCCO</t>
  </si>
  <si>
    <t>VTLGPP79C20D643Q</t>
  </si>
  <si>
    <t>VITALE GIUSEPPE</t>
  </si>
  <si>
    <t>VTLDNC52H16G131L</t>
  </si>
  <si>
    <t>VITALE DOMENICO</t>
  </si>
  <si>
    <t>VTLDNT75E10D643H</t>
  </si>
  <si>
    <t>VITALE DONATO</t>
  </si>
  <si>
    <t>RZZMRC64P02D643E</t>
  </si>
  <si>
    <t>RIZZO MARCO</t>
  </si>
  <si>
    <t>CSALGU86L17A717W</t>
  </si>
  <si>
    <t>CASO LUIGI</t>
  </si>
  <si>
    <t>BRTNMR65B41B895P</t>
  </si>
  <si>
    <t>BERTOLINI ANNAMARIA</t>
  </si>
  <si>
    <t>FRNMRC95D07A717B</t>
  </si>
  <si>
    <t>FRANCIA MARCO</t>
  </si>
  <si>
    <t>LMNRCN76E27D643V</t>
  </si>
  <si>
    <t>LAMANNA ROCCO ANTONIO</t>
  </si>
  <si>
    <t>FRRNDR66T17G131H</t>
  </si>
  <si>
    <t>FIERRO ANDREA</t>
  </si>
  <si>
    <t>LMNCML68P44B644F</t>
  </si>
  <si>
    <t>LIMONE CARMELA</t>
  </si>
  <si>
    <t>LBNTMS67P05M132I</t>
  </si>
  <si>
    <t>ALBANO TOMMASO</t>
  </si>
  <si>
    <t>RZZMDA54D12G131K</t>
  </si>
  <si>
    <t>RIZZO AMEDEO</t>
  </si>
  <si>
    <t>RZZMHL82L68H926J</t>
  </si>
  <si>
    <t>RIZZO MICHELA</t>
  </si>
  <si>
    <t>AZIENDA AGRICOLA FORNARI ATTILIO S.S. DI FORNARI CLAUDIO E EUGENIO SOC. AGR.</t>
  </si>
  <si>
    <t>LAOGLN71B25A662T</t>
  </si>
  <si>
    <t>ALOIA GIULIANO</t>
  </si>
  <si>
    <t>RLAVCN52H08G131P</t>
  </si>
  <si>
    <t>AURELIO VINCENZO</t>
  </si>
  <si>
    <t>BRBNTN61A15H926D</t>
  </si>
  <si>
    <t>BARBANO ANTONIO</t>
  </si>
  <si>
    <t>CRCLCU63C61B724R</t>
  </si>
  <si>
    <t>CARICONE LUCIA</t>
  </si>
  <si>
    <t>CSCFLC83E02D643A</t>
  </si>
  <si>
    <t>CASCARANO FELICE</t>
  </si>
  <si>
    <t>CFLGPP68M66G131F</t>
  </si>
  <si>
    <t>CIFALDI GIUSEPPINA</t>
  </si>
  <si>
    <t>CRNFNC73A23G131E</t>
  </si>
  <si>
    <t>CRINCOLI FRANCESCO</t>
  </si>
  <si>
    <t>CRCNGL77T25D643S</t>
  </si>
  <si>
    <t>CURCI ANGELO</t>
  </si>
  <si>
    <t>DCCPQL74A26H898J</t>
  </si>
  <si>
    <t>DE CICCO PASQUALE</t>
  </si>
  <si>
    <t>FZAFNC89E70D643K</t>
  </si>
  <si>
    <t>FAZI FRANCESCA</t>
  </si>
  <si>
    <t>SIURNN73R63D643A</t>
  </si>
  <si>
    <t>IUSO ROSANNA</t>
  </si>
  <si>
    <t>LCRSLL65D42D643I</t>
  </si>
  <si>
    <t>LACERENZA ISABELLA</t>
  </si>
  <si>
    <t>SOC. AGR. PALMIERI DI V. PALMIERI e C. S</t>
  </si>
  <si>
    <t>CLNDNC67R18H643O</t>
  </si>
  <si>
    <t>CLINCA DOMENICO</t>
  </si>
  <si>
    <t>PALMIERI SRL</t>
  </si>
  <si>
    <t>GHLGRD73A07G131M</t>
  </si>
  <si>
    <t>AGHILARA GERARDO</t>
  </si>
  <si>
    <t>MGNRTT64L62D643B</t>
  </si>
  <si>
    <t>MAGNOTTA ROSETTA</t>
  </si>
  <si>
    <t>MROFNC86T29D643I</t>
  </si>
  <si>
    <t>MOREA FRANCESCO</t>
  </si>
  <si>
    <t>PLMNCL72H15D643K</t>
  </si>
  <si>
    <t>PALUMBO NICOLA</t>
  </si>
  <si>
    <t>PSQRCC56B18D643P</t>
  </si>
  <si>
    <t>PASQUARIELLO ROCCO</t>
  </si>
  <si>
    <t>RMGGPP76E23C975N</t>
  </si>
  <si>
    <t>ROMAGNO GIUSEPPE</t>
  </si>
  <si>
    <t>SGRMRA64E49B724Y</t>
  </si>
  <si>
    <t>SGARRO MARIA</t>
  </si>
  <si>
    <t>SGRMTT62M23B724O</t>
  </si>
  <si>
    <t>SGARRO MATTEO</t>
  </si>
  <si>
    <t>SNBNGL71P66F205Z</t>
  </si>
  <si>
    <t>SINIBALDI ANGELA</t>
  </si>
  <si>
    <t>STNRSO66R53E397Q</t>
  </si>
  <si>
    <t>STANCO ROSA</t>
  </si>
  <si>
    <t>VCEFNN63E27G131K</t>
  </si>
  <si>
    <t>VECE FERNANDO ANTONIO</t>
  </si>
  <si>
    <t>VRRMHL57A16G131R</t>
  </si>
  <si>
    <t>VERARDO MICHELE</t>
  </si>
  <si>
    <t>ZNGNTN65H11D643C</t>
  </si>
  <si>
    <t>ZINGARIELLO ANTONIO</t>
  </si>
  <si>
    <t>RMGGCM39C09H643D</t>
  </si>
  <si>
    <t>ROMAGNO GIACOMO</t>
  </si>
  <si>
    <t>PRSNTN48B17G131M</t>
  </si>
  <si>
    <t>PRISCO ANTONIO</t>
  </si>
  <si>
    <t>BSTMHL50E09D643O</t>
  </si>
  <si>
    <t>BASTA MICHELE</t>
  </si>
  <si>
    <t>SOC. COOP. AGRICOLA DURANDO</t>
  </si>
  <si>
    <t>MDDNNT63B61D643D</t>
  </si>
  <si>
    <t>MADDALENA ANTONIETTA</t>
  </si>
  <si>
    <t>NATURA VERDE SOC. COOP S.R.L.</t>
  </si>
  <si>
    <t>VRRLEI48S28F717X</t>
  </si>
  <si>
    <t>VERARDO ELIO</t>
  </si>
  <si>
    <t>CRBVTR50B26A783G</t>
  </si>
  <si>
    <t>CORBO VITTORIO</t>
  </si>
  <si>
    <t>IL VIGNALE DI DE MAIO E F.LLI DE MATTEO</t>
  </si>
  <si>
    <t>NOGALBA SOC.CONS.ARL</t>
  </si>
  <si>
    <t>SPTPTR54R23H574B</t>
  </si>
  <si>
    <t>SPATOLA PIETRO</t>
  </si>
  <si>
    <t>DCRNTN61B06H643R</t>
  </si>
  <si>
    <t>DI CARLO ANTONIO</t>
  </si>
  <si>
    <t>CRVSVN61E14G131N</t>
  </si>
  <si>
    <t>CORVINO SAVINO</t>
  </si>
  <si>
    <t>LBRLBA68P43D390D</t>
  </si>
  <si>
    <t>LA BROCCA ALBA</t>
  </si>
  <si>
    <t>PLCMRA54S60H926Q</t>
  </si>
  <si>
    <t>PLACENTINO MARIA</t>
  </si>
  <si>
    <t>DMRNGL64S63H703L</t>
  </si>
  <si>
    <t>DE MARTINO ANGELA</t>
  </si>
  <si>
    <t>CSTFNC68A26I963R</t>
  </si>
  <si>
    <t>COSTA FRANCESCO ANTONIO</t>
  </si>
  <si>
    <t>DMCNNA62A65D643T</t>
  </si>
  <si>
    <t>D'AMICO ANNA</t>
  </si>
  <si>
    <t>FRDNTN83B02D643D</t>
  </si>
  <si>
    <t>FIORDELISI ANTONIO</t>
  </si>
  <si>
    <t>BRRSVT61E28H978Q</t>
  </si>
  <si>
    <t>BARRACCA SALVATORE</t>
  </si>
  <si>
    <t>COMANDINI F.LLI S.S.</t>
  </si>
  <si>
    <t>ALZAIA SRLS AGRICOLA</t>
  </si>
  <si>
    <t>CLLPZN73T21D643G</t>
  </si>
  <si>
    <t>COLELLA PONZIANINO</t>
  </si>
  <si>
    <t>PZZRTI71E62C105N</t>
  </si>
  <si>
    <t>PIZZA RITA</t>
  </si>
  <si>
    <t>PRNVST55P17F240Q</t>
  </si>
  <si>
    <t>PRANDINI EVARISTO</t>
  </si>
  <si>
    <t>SOCIETÀ AGRICOLA ALTOPASCIO SRL UNIPERSONALE</t>
  </si>
  <si>
    <t>VISTOCCO GROUP SRL SOCIETA' AGRICOLA</t>
  </si>
  <si>
    <t>SOCIETA' AGRICOLA SURIANO FRUTTA</t>
  </si>
  <si>
    <t>DNLNCL88C08I234Z</t>
  </si>
  <si>
    <t>D ANIELLO NICOLA</t>
  </si>
  <si>
    <t>DLLLSN78S01L120F</t>
  </si>
  <si>
    <t>DI LELIO ALESSANDRO</t>
  </si>
  <si>
    <t>PGNNGL89R26F839N</t>
  </si>
  <si>
    <t>PAGANO ANGELO</t>
  </si>
  <si>
    <t>DRSGPP90A20F799H</t>
  </si>
  <si>
    <t>DE ROSA GIUSEPPE</t>
  </si>
  <si>
    <t>CLLLST69B26H620Y</t>
  </si>
  <si>
    <t>CALLEGARO LUCA STEFANO</t>
  </si>
  <si>
    <t>PARATO F.LLI SOCIETA' SEMPLICE AGRICOLA</t>
  </si>
  <si>
    <t>EDEN IDEA DI BOTTO G E C SNC</t>
  </si>
  <si>
    <t>AZIENDA AGRICOLA SAN LORENZO</t>
  </si>
  <si>
    <t>"MALVASIA S.S.DI GARBINI P.PIOTTI ANGELINA E VELENOSI ERCOLE</t>
  </si>
  <si>
    <t>SOCIETA' AGRICOLA SEMPLICE TRE STELLE</t>
  </si>
  <si>
    <t>FINAGRICOLA COOP. A R.L.</t>
  </si>
  <si>
    <t>QGLMDA74M20H394F</t>
  </si>
  <si>
    <t>QUAGLIA AMEDEO</t>
  </si>
  <si>
    <t>FORTUNATO PRODUCTIONS S.S.</t>
  </si>
  <si>
    <t>OLEARIA CLEMENTE SRL</t>
  </si>
  <si>
    <t>PTCGFR63M29F441K</t>
  </si>
  <si>
    <t>PATACCA GIANFRANCO</t>
  </si>
  <si>
    <t>RBBRZS62T26A479W</t>
  </si>
  <si>
    <t>ROBBA RENZO SESTO</t>
  </si>
  <si>
    <t>ASTI</t>
  </si>
  <si>
    <t>RSSCLD60L30A124D</t>
  </si>
  <si>
    <t>ROSSO CLAUDIO</t>
  </si>
  <si>
    <t>BMBMRC67A17I632C</t>
  </si>
  <si>
    <t>BOMBARDA MARCO</t>
  </si>
  <si>
    <t>ZRBSCR86C07F240M</t>
  </si>
  <si>
    <t>ZERBINATI OSCAR</t>
  </si>
  <si>
    <t>CANTINE DEL NOTAIO SOC.AGR. A R.L.</t>
  </si>
  <si>
    <t>CVZFNC92H24H703C</t>
  </si>
  <si>
    <t>IACOVAZZO FRANCESCO</t>
  </si>
  <si>
    <t>AZ AGRICOLA ZERIOLI SAS DI ZERioli filippo e c.</t>
  </si>
  <si>
    <t>TERRE DORA DI PAOLO S.S.</t>
  </si>
  <si>
    <t>AGUZZI MIRCO SIMONE E ALESSAN</t>
  </si>
  <si>
    <t>CONTE SPAGNOLETTI ZEULI ONOFRIO SOC AGR SRL</t>
  </si>
  <si>
    <t>TORREVILLA VIT.ASSOC. SCRL</t>
  </si>
  <si>
    <t>SOC.SEMP.AGR.FATTORIA STERPARA DI CATARINELLA e F.</t>
  </si>
  <si>
    <t>SOCIETA' AGRICOLA TENUTA IL CICALINO SRL</t>
  </si>
  <si>
    <t>LA CASCINA DI BOREANO F.LLI CATARINELLA S.S.AGR.</t>
  </si>
  <si>
    <t>CPRTRS59D61E493H</t>
  </si>
  <si>
    <t>CAPRIOLI TERESA</t>
  </si>
  <si>
    <t>Tenuta La Marchesa Società agricola s.r.l.</t>
  </si>
  <si>
    <t>SOC. AGR. MONTE FERRATO SRL</t>
  </si>
  <si>
    <t>DFLGPP63T23D643G</t>
  </si>
  <si>
    <t>DE FILIPPO GIUSEPPE NICOLA</t>
  </si>
  <si>
    <t>DLALRD63S46D643P</t>
  </si>
  <si>
    <t>D'ALOIA LEONARDA</t>
  </si>
  <si>
    <t>BLLSRS81S58H394R</t>
  </si>
  <si>
    <t>BELLIZIO SOFIA ROSA</t>
  </si>
  <si>
    <t>AZ.AGR.BARONE GIULIO PIZZINI-P</t>
  </si>
  <si>
    <t>FRRGLG81L06A089T</t>
  </si>
  <si>
    <t>FERRO GIANLUIGI</t>
  </si>
  <si>
    <t>CANTINA PRODUTTORI VALDOBBIADENE SOC. AGR. COOP.</t>
  </si>
  <si>
    <t>VTOFNC58S04F480C</t>
  </si>
  <si>
    <t>VOTA FRANCO PIO</t>
  </si>
  <si>
    <t>AZIEN.AGRIC. PASTORE RAFFAELE</t>
  </si>
  <si>
    <t>DE MA DEI F.LLI DE MATTEO V. E L. S.S.</t>
  </si>
  <si>
    <t>O.P. ITALIANLEAF SOCIETA AGRICOLA CONSORTILE ARL</t>
  </si>
  <si>
    <t>SOC.AGR. ERIK BANTI S.R.L</t>
  </si>
  <si>
    <t>SOCIETA' AGRICOLA MALCANGI S.R.L.</t>
  </si>
  <si>
    <t>MNFMTT71E10I632T</t>
  </si>
  <si>
    <t>MANFREDINI MATTEO</t>
  </si>
  <si>
    <t>AZ.VINICOLA UMANI RONCHI</t>
  </si>
  <si>
    <t>OLIVICOLA DI CANINO SOC. COOP.</t>
  </si>
  <si>
    <t>AGRITUR S.S. DI LIBRETTI GIUSEPPE e C.</t>
  </si>
  <si>
    <t>ECCELLENZE DI SICILIA O.P. SOC. CONS. AGR. ARL</t>
  </si>
  <si>
    <t>DMRSVT59C11M088M</t>
  </si>
  <si>
    <t>DI MARTINO SALVATORE</t>
  </si>
  <si>
    <t>SOCIETA' AGRICOLA SAN GIORGIO DI PERDOMINI</t>
  </si>
  <si>
    <t>CNDFLC51B10E723E</t>
  </si>
  <si>
    <t>CANDELORO FELICE</t>
  </si>
  <si>
    <t>BARONE RICASOLI SPA AGRICOLA</t>
  </si>
  <si>
    <t>CFFGNE62H03F839M</t>
  </si>
  <si>
    <t>CIOFFI EUGENIO</t>
  </si>
  <si>
    <t>CRCLNS72T11C106X</t>
  </si>
  <si>
    <t>IACURCI ALFONSO</t>
  </si>
  <si>
    <t>CONSORZIO APO S.C.</t>
  </si>
  <si>
    <t>MSTNTN82E12A512P</t>
  </si>
  <si>
    <t>MAISTO ANTONIO</t>
  </si>
  <si>
    <t>L'ORTO DI FRANCESCA SOCIETA' AGRICOLA SRL</t>
  </si>
  <si>
    <t>STFSMN69M13E715W</t>
  </si>
  <si>
    <t>STEFANINI SIMONE</t>
  </si>
  <si>
    <t>SOCIETA' AGRICOLA MAFFEI S.S.</t>
  </si>
  <si>
    <t>GRNCLV54M08C107W</t>
  </si>
  <si>
    <t>GORNI CLAVIO</t>
  </si>
  <si>
    <t>SOCIETA' AGRICOLA EREDI MALCANGI ALFONSO - SOCIETA' SEMPLICE</t>
  </si>
  <si>
    <t>BRLVCN71L67C983N</t>
  </si>
  <si>
    <t>BARILE VINCENZA</t>
  </si>
  <si>
    <t>MLELVR92L48A717F</t>
  </si>
  <si>
    <t>MELE ELVIRA</t>
  </si>
  <si>
    <t>MLEFTN98A14H703L</t>
  </si>
  <si>
    <t>MELE FORTUNATO</t>
  </si>
  <si>
    <t>FIEGO SOCIETA' AGRICOLA SEMPLICE</t>
  </si>
  <si>
    <t>GLNRRT86P30A717B</t>
  </si>
  <si>
    <t>GIULIANO ROBERTO</t>
  </si>
  <si>
    <t>FRSMLE95P14G039C</t>
  </si>
  <si>
    <t>FRUSCIANTE EMILIO</t>
  </si>
  <si>
    <t>MEDICI ERMETE E FIGLI SRL</t>
  </si>
  <si>
    <t>MSCGNN69C11H926Z</t>
  </si>
  <si>
    <t>MUSCARELLA GIOVANNI</t>
  </si>
  <si>
    <t>MNCDNC37R22A192A</t>
  </si>
  <si>
    <t>MANCA DOMENICO</t>
  </si>
  <si>
    <t>SASSARI</t>
  </si>
  <si>
    <t>les cretes soc. agr. di charrere &amp; c s.s.</t>
  </si>
  <si>
    <t>AOSTA</t>
  </si>
  <si>
    <t>SPRGPP49E05L259L</t>
  </si>
  <si>
    <t>SPRONATI GIUSEPPE</t>
  </si>
  <si>
    <t>SOC. AGR. RIPA DI SOTTO S.S.</t>
  </si>
  <si>
    <t>MSRNLT52D50E904M</t>
  </si>
  <si>
    <t>MASEROLI ANNALITA</t>
  </si>
  <si>
    <t>CASEIFICIO SOCIALE MANCIANO SO</t>
  </si>
  <si>
    <t>BNSRMN58P25E264G</t>
  </si>
  <si>
    <t>BENASSI ROMANO</t>
  </si>
  <si>
    <t>TERREVERDI SRL SOCIETA AGRICOLA DE MARTINO</t>
  </si>
  <si>
    <t>MTAGNN72R25I676I</t>
  </si>
  <si>
    <t>AMATO GIOVANNI</t>
  </si>
  <si>
    <t>FEUDI DI SAN GREGORIO AZ. AGR. S.P.A.</t>
  </si>
  <si>
    <t>SOCIETA' AGRICOLA ITALYAMO S.S.</t>
  </si>
  <si>
    <t>BSLVTI65R15D390X</t>
  </si>
  <si>
    <t>BUSILLO VITO</t>
  </si>
  <si>
    <t>SOCIETA' AGRICOLA FOGLIAMA S.N.C.</t>
  </si>
  <si>
    <t>AGRIPALMENTIERI SRL SOCIETA' AGRICOLA</t>
  </si>
  <si>
    <t>CHMNMR71L66F839N</t>
  </si>
  <si>
    <t>CHIMISSO ANNAMARIA</t>
  </si>
  <si>
    <t>MRLFMN76R50L628D</t>
  </si>
  <si>
    <t>MEROLA FILOMENA</t>
  </si>
  <si>
    <t>MRGCSR66L08I632A</t>
  </si>
  <si>
    <t>MERIGHI CESARE</t>
  </si>
  <si>
    <t>FEDRAZZONI IVO E ALTRI S.S.</t>
  </si>
  <si>
    <t>LA GOCCIA D'ORO S.C.A.</t>
  </si>
  <si>
    <t>QRTNNL69E60L885Q</t>
  </si>
  <si>
    <t>QUARTIERI ANTONELLA</t>
  </si>
  <si>
    <t>AZ.AGR.GISELLA ED ELENA ASCENZI</t>
  </si>
  <si>
    <t>MRTFBA68D21D158J</t>
  </si>
  <si>
    <t>MURATORI FABIO</t>
  </si>
  <si>
    <t>CPPVLN71M44M088U</t>
  </si>
  <si>
    <t>CAPPELLO EVELINA</t>
  </si>
  <si>
    <t>PNZCST88P02A717M</t>
  </si>
  <si>
    <t>PUNZI CRISTIAN</t>
  </si>
  <si>
    <t>ISIMBARDA SAS DI MERONI LUIGI</t>
  </si>
  <si>
    <t>PLADGI79R07H703T</t>
  </si>
  <si>
    <t>PALO DIEGO</t>
  </si>
  <si>
    <t>ARNALDO CAPRAI SOCIETA' AGRICOLA SRL</t>
  </si>
  <si>
    <t>DGMCMN64B22A515N</t>
  </si>
  <si>
    <t>DI GIAMBERARDINO CARMINE</t>
  </si>
  <si>
    <t>ILLUMINATI FRUTTA SCARL</t>
  </si>
  <si>
    <t>FRDFNC60A04C514K</t>
  </si>
  <si>
    <t>FIORDELISI FRANCESCO</t>
  </si>
  <si>
    <t>FRDMRA61R27D643Z</t>
  </si>
  <si>
    <t>FIORDELISI MARIO</t>
  </si>
  <si>
    <t>MGRMRC56A11A944F</t>
  </si>
  <si>
    <t>MAGRI MARCO</t>
  </si>
  <si>
    <t>MGNDNL70H22G186S</t>
  </si>
  <si>
    <t>MAGNANI DANIELE</t>
  </si>
  <si>
    <t>IMM. AGR. LA ESMERALDA</t>
  </si>
  <si>
    <t>MGNMRO72R66E522U</t>
  </si>
  <si>
    <t>MAGON MOIRA</t>
  </si>
  <si>
    <t>AZ.AGR.VILLA VINCENZO E CUGIN</t>
  </si>
  <si>
    <t>QTTGNR58T10L120D</t>
  </si>
  <si>
    <t>quattrociocchi gennaro</t>
  </si>
  <si>
    <t>BMILVI60E07D205S</t>
  </si>
  <si>
    <t>BIMA LIVIO CASCINA BIANCA</t>
  </si>
  <si>
    <t>GZZGPP58E17L105D</t>
  </si>
  <si>
    <t>GAZZELLONE GIUSEPPE</t>
  </si>
  <si>
    <t>CONS. FUNGHI DI TREVISO SOC. AGRICOLA PER AZIONI</t>
  </si>
  <si>
    <t>MRTPQL56S55I193Y</t>
  </si>
  <si>
    <t>MARUOTTI PASQUALINA</t>
  </si>
  <si>
    <t>CANTINA COOP. DEL MORELLINO DI</t>
  </si>
  <si>
    <t>SOCIETA' AGRICOLA EMILIO ROTOLO E FIGLI S.S.</t>
  </si>
  <si>
    <t>AZIENDA AGRICOLA STEFANINI SRL</t>
  </si>
  <si>
    <t>COOP.VA AGR,LA POMONTE SOC. CO</t>
  </si>
  <si>
    <t>RBBMNT61H13E493A</t>
  </si>
  <si>
    <t>ROBBE MAURO ANTONIO</t>
  </si>
  <si>
    <t>L'ORTO D'EUROPA AGRICOLA SRL</t>
  </si>
  <si>
    <t>MISITA SOC. AGR. SRL</t>
  </si>
  <si>
    <t>AZ. AGR. TORTI "L'ELEGANZA DEL VINO" DI TORTI PATRIZIA</t>
  </si>
  <si>
    <t>SCPNNS54A01D643L</t>
  </si>
  <si>
    <t>SCOPECE ANTONIO SALVATORE</t>
  </si>
  <si>
    <t>APOFRUIT ITALIA SOC.COOP. AGRICOLA</t>
  </si>
  <si>
    <t>SPRMRA68A07E507A</t>
  </si>
  <si>
    <t>SPREAFICO MAURO</t>
  </si>
  <si>
    <t>FRSMRC79H09H501S</t>
  </si>
  <si>
    <t>FRESCHI MARCO</t>
  </si>
  <si>
    <t>FRSGPP55C11H501G</t>
  </si>
  <si>
    <t>FRESCHI GIUSEPPE</t>
  </si>
  <si>
    <t>PLLLRT61B04B954N</t>
  </si>
  <si>
    <t>PELLETTA ALBERTO</t>
  </si>
  <si>
    <t>RGGNTN52R07B227E</t>
  </si>
  <si>
    <t>RUGGIERO ANTONIO</t>
  </si>
  <si>
    <t>LE CHIANTIGIANE SCARL</t>
  </si>
  <si>
    <t>CSRRNN62R17I632Z</t>
  </si>
  <si>
    <t>CASARI ERVANNO</t>
  </si>
  <si>
    <t>NADALINI ROLANDO E MATTEO SS</t>
  </si>
  <si>
    <t>GRUPPO ORTOFRUTTICOLTORI BAGNARESI</t>
  </si>
  <si>
    <t>SOCIETÀ AGRICOLA RONCA DI RONCA E DE SANTIS SS</t>
  </si>
  <si>
    <t>ZTTCSR84D27A717P</t>
  </si>
  <si>
    <t>ZOTTOLI CESARE</t>
  </si>
  <si>
    <t>FRRGLC73R13D205D</t>
  </si>
  <si>
    <t>FERRO GIANLUCA</t>
  </si>
  <si>
    <t>AZIENDA FACCIOLI S.S.</t>
  </si>
  <si>
    <t>VNDNTN53E25D662J</t>
  </si>
  <si>
    <t>VENDITTI ANTONIO</t>
  </si>
  <si>
    <t>LA VIS S.C.A.</t>
  </si>
  <si>
    <t>MRGMSM70B25I632T</t>
  </si>
  <si>
    <t>MERIGHI MASSIMO</t>
  </si>
  <si>
    <t>CLZLCU85C02A965T</t>
  </si>
  <si>
    <t>CALZOLARI LUCA</t>
  </si>
  <si>
    <t>SOCIETA' AGRICOLA GHELLI SS</t>
  </si>
  <si>
    <t>DRSFNC90A28H703H</t>
  </si>
  <si>
    <t>DE RISO FRANCESCO</t>
  </si>
  <si>
    <t>DSTMNT60D61C426Q</t>
  </si>
  <si>
    <t>DI STEFANO MARIA ANTONIETTA</t>
  </si>
  <si>
    <t>CRSGRD75E24D643S</t>
  </si>
  <si>
    <t>CARUSO GERARDO</t>
  </si>
  <si>
    <t>NUOVA FASANARA SOCIETA' SEMPLICE AGRICOLA</t>
  </si>
  <si>
    <t>TORRE DI MEZZO OP SOC. CONS. A R.L.</t>
  </si>
  <si>
    <t>SOCIETA' AGRICOLA SGUBBI S.S.</t>
  </si>
  <si>
    <t>MLGGRL45R10I632U</t>
  </si>
  <si>
    <t>MALAGO' GABRIELE</t>
  </si>
  <si>
    <t>DVVMRC88A12H703V</t>
  </si>
  <si>
    <t>DE VIVO MARCO</t>
  </si>
  <si>
    <t>NVLFNC90H29C361S</t>
  </si>
  <si>
    <t>NOVIELLO FRANCESCO</t>
  </si>
  <si>
    <t>MSTMHL85P18L328U</t>
  </si>
  <si>
    <t>MASTRORILLI MICHELE</t>
  </si>
  <si>
    <t>SRRPCS47A10H985N</t>
  </si>
  <si>
    <t>SERRILLI PAOLO COSTANTINO</t>
  </si>
  <si>
    <t>DFRGPP71S09F481N</t>
  </si>
  <si>
    <t>DI FRANCESCO GIUSEPPE</t>
  </si>
  <si>
    <t>CUVA SRL</t>
  </si>
  <si>
    <t>SOCIETA' AGRICOLA GANDAZZOLO SRL</t>
  </si>
  <si>
    <t>VARANI FRANCO . ROBERTO E</t>
  </si>
  <si>
    <t>CONSORZIO ORTOFRUTTA SICILIA SOC.COOP.AGRICOLA</t>
  </si>
  <si>
    <t>CNNCGR67A31B602P</t>
  </si>
  <si>
    <t>CANNIZZO CALOGERO</t>
  </si>
  <si>
    <t>VIVAI CAFARO SRL</t>
  </si>
  <si>
    <t>SOCIETA' AGRICOLA DON MATTEO SRL</t>
  </si>
  <si>
    <t>DGINGL78T48A662D</t>
  </si>
  <si>
    <t>DI GIOIA ANGELA</t>
  </si>
  <si>
    <t>BSLNTN89C02A717F</t>
  </si>
  <si>
    <t>BUSILLO ANTONIO</t>
  </si>
  <si>
    <t>SFERA SOCIETA' AGRICOLA SPA</t>
  </si>
  <si>
    <t>OP SPAGNOLO SCARL</t>
  </si>
  <si>
    <t>GGLSST87C23A509S</t>
  </si>
  <si>
    <t>GAGLIONE SEBASTIANO</t>
  </si>
  <si>
    <t>SILVA SOC. COOP.VA</t>
  </si>
  <si>
    <t>VCCGRG77P66B157E</t>
  </si>
  <si>
    <t>VACCARI GIORGIA</t>
  </si>
  <si>
    <t>CAPPELLETTI SOCIETA' AGRICOLA</t>
  </si>
  <si>
    <t>SOCIETA' AGRICOLA RICCI MACCARINI S.S.</t>
  </si>
  <si>
    <t>SOCIETA' AGRICOLA F.LLI FISICARO S.S.</t>
  </si>
  <si>
    <t>SOCIETA' AGRICOLA FI.RA.MA. S.S.</t>
  </si>
  <si>
    <t>PTRFNC73C23D390H</t>
  </si>
  <si>
    <t>PETRETTI FRANCO</t>
  </si>
  <si>
    <t>CLTDNT65S04E716U</t>
  </si>
  <si>
    <t>COLATRUGLIO DONATO</t>
  </si>
  <si>
    <t>MASTROTOTARO SOCIETA' AGRICOLA SRL</t>
  </si>
  <si>
    <t>CO.VI.MER. SOC. COOP. AGRICOLA</t>
  </si>
  <si>
    <t>PRLBTL63H27I535L</t>
  </si>
  <si>
    <t>APRILE BARTOLOMEO</t>
  </si>
  <si>
    <t>RRBSVT56C26I535U</t>
  </si>
  <si>
    <t>ARRABITO SALVATORE</t>
  </si>
  <si>
    <t>ECO ITALY SOCIETÀ AGRICOLA COOPERATIVA</t>
  </si>
  <si>
    <t>SOCIETA' AGRICOLA SEMPLICE PIANO CONTI DI GALANTI CARMELO E DI BENEDETTO LUCIA</t>
  </si>
  <si>
    <t>CLNGPP64C30A717T</t>
  </si>
  <si>
    <t>CILENTO GIUSEPPE</t>
  </si>
  <si>
    <t>benazzi marco societa' agricola s.s.</t>
  </si>
  <si>
    <t>STNSTN60C61F217U</t>
  </si>
  <si>
    <t>STANGANELLO SANTINA</t>
  </si>
  <si>
    <t>tenuta donna fina societa' semplice agricola</t>
  </si>
  <si>
    <t>GRZCLL75H48H501Y</t>
  </si>
  <si>
    <t>GARZIA CIVICO PETRILLI CAMILLA</t>
  </si>
  <si>
    <t>SOCIETA' AGRICOLA THAULERO SNC DI GARZIA CIVICO PETRILLI CAMILLA &amp; C.</t>
  </si>
  <si>
    <t>AZ.AGR. MMTM-SOCIETA' AGRICOLA SEMPLICE DI MOSCA GIACOMO E C.</t>
  </si>
  <si>
    <t>GDLDVD71P09M125D</t>
  </si>
  <si>
    <t>GUIDOLINI DAVIDE</t>
  </si>
  <si>
    <t>GRFSNT67R26G834E</t>
  </si>
  <si>
    <t>GAROFALO SANTO</t>
  </si>
  <si>
    <t>DUE EFFE SS SOCIETA AGRICOLA DI BELLINA FULVIO E SIGNORELLI FRANCA</t>
  </si>
  <si>
    <t>FRATELLI SERIANNI SOC. AGRICOLA</t>
  </si>
  <si>
    <t>MRNGPP71D11A182O</t>
  </si>
  <si>
    <t>MIRONE GIUSEPPE</t>
  </si>
  <si>
    <t>MLLMRA56L09A717C</t>
  </si>
  <si>
    <t>MELLONE MARIO</t>
  </si>
  <si>
    <t>SPGLRN77S07A089B</t>
  </si>
  <si>
    <t>SPAGNOLO LIBORIO ANTONIO</t>
  </si>
  <si>
    <t>BCCMRA81E27L109D</t>
  </si>
  <si>
    <t>BUCCI MAURO</t>
  </si>
  <si>
    <t>FRTSST64M23Z401R</t>
  </si>
  <si>
    <t>FORTUNATO SEBASTIANO</t>
  </si>
  <si>
    <t>AZIENDA AGRICOLA F.LLI ESPOSITO S.S.</t>
  </si>
  <si>
    <t>CCCFTN93R43B157G</t>
  </si>
  <si>
    <t>COCCORULLO FORTUNATA</t>
  </si>
  <si>
    <t>LTMLNS70C03E027N</t>
  </si>
  <si>
    <t>ALTAMURA ALFONSO</t>
  </si>
  <si>
    <t>DRAGPP70A14I300P</t>
  </si>
  <si>
    <t>D'AURIA GIUSEPPE</t>
  </si>
  <si>
    <t>SOCIETA' AGRICOLA VESUVIO S.S. DI CONSAL</t>
  </si>
  <si>
    <t>IL GALLETTO SOCIETÀ COOPERATIVA AGRICOLA O.P.</t>
  </si>
  <si>
    <t>AZ.AGR. QUAGGIO FRANCESCO e FIGLI</t>
  </si>
  <si>
    <t>NATURALMENTE BIO SRL</t>
  </si>
  <si>
    <t>FDRRCR58R02H501N</t>
  </si>
  <si>
    <t>FEDERICI RICCARDO</t>
  </si>
  <si>
    <t>STTVCN72E10I158Q</t>
  </si>
  <si>
    <t>SETTEMBRE VINCENZO</t>
  </si>
  <si>
    <t>CRFLCU90E29H163O</t>
  </si>
  <si>
    <t>CARFI' LUCA</t>
  </si>
  <si>
    <t>SOCIETA' AGRICOLA EMMETT ITALIA S.R.L.</t>
  </si>
  <si>
    <t>SOC. AGR. LE BRICIOLE SRL</t>
  </si>
  <si>
    <t>DVURCC57M05F717D</t>
  </si>
  <si>
    <t>D'UVA ROCCO</t>
  </si>
  <si>
    <t>SOCIETÀ SEMPLICE AGRICOLA D'UVA DI R. e U.</t>
  </si>
  <si>
    <t>FRMNNL62R55C740D</t>
  </si>
  <si>
    <t>FIERAMONTI ANTONELLA</t>
  </si>
  <si>
    <t>TRLRSN72M25L120N</t>
  </si>
  <si>
    <t>TERELLA ROSSANO</t>
  </si>
  <si>
    <t>PNILNR48T48C351V</t>
  </si>
  <si>
    <t>PIANA ELEONORA</t>
  </si>
  <si>
    <t>BBBGFR48S58F637A</t>
  </si>
  <si>
    <t>BUBBICO GIULIA FRANCA</t>
  </si>
  <si>
    <t>SOC. COOP A R L MARINA MARZA</t>
  </si>
  <si>
    <t>CRMLCR71E28C351F</t>
  </si>
  <si>
    <t>CRIMI LUCA CARMELO</t>
  </si>
  <si>
    <t>SALTAGRI DI SALTALAMACCHIA ANDREA E C. S.S.</t>
  </si>
  <si>
    <t>RSTSFN80S11C351A</t>
  </si>
  <si>
    <t>RESTUCCIA STEFANO ANTONIO</t>
  </si>
  <si>
    <t>PROGRESSO AGRICOLO SOC.COOP.A</t>
  </si>
  <si>
    <t>DNASVT77T16H269F</t>
  </si>
  <si>
    <t>DAINO SALVATORE</t>
  </si>
  <si>
    <t>PRRPLA86C17L219D</t>
  </si>
  <si>
    <t>AZIENDA VITIVINICOLA PIERRO PAOLO</t>
  </si>
  <si>
    <t>EUROVERDE SOCIETA' AGRICOLA S.R.L.</t>
  </si>
  <si>
    <t>ZLNFRZ72M18B157Q</t>
  </si>
  <si>
    <t>ZILIANI FABRIZIO</t>
  </si>
  <si>
    <t>LORENZINI NATURAMICA O P SOC CONS A R L</t>
  </si>
  <si>
    <t>ZLNLSN82A30B157J</t>
  </si>
  <si>
    <t>ZILIANI ALESSANDRO</t>
  </si>
  <si>
    <t>COOPERATIVA COLT.OR SOCIETA' COOPERATIVA</t>
  </si>
  <si>
    <t>CNSGNN65L12C351J</t>
  </si>
  <si>
    <t>CONSOLI GIOVANNI BRUNO MARIA</t>
  </si>
  <si>
    <t>GNNBRC92P67A509M</t>
  </si>
  <si>
    <t>GIANNETTA BEATRICE</t>
  </si>
  <si>
    <t>SOC. AGRICOLA GRECI G. E PASQUALI P.</t>
  </si>
  <si>
    <t>SOCIETA 'AGRICOLA SEMPLICE FLORGUARINO</t>
  </si>
  <si>
    <t>GCCGNR56H18F839N</t>
  </si>
  <si>
    <t>giaccio gennaro</t>
  </si>
  <si>
    <t>GCCGPP78L27F839M</t>
  </si>
  <si>
    <t>GIACCIO GIUSEPPE</t>
  </si>
  <si>
    <t>GCCGPP84L17F839J</t>
  </si>
  <si>
    <t>GCCNTN54S29F839G</t>
  </si>
  <si>
    <t>GIACCIO ANTONIO</t>
  </si>
  <si>
    <t>COOP. AGR. PIANO STELLA SOC. COOP.</t>
  </si>
  <si>
    <t>CORTE DEGLI ORTI SOCIETA' AGRICOLA SRL</t>
  </si>
  <si>
    <t>SOCIETA' AGRICOLA DEDICO S.R.L.</t>
  </si>
  <si>
    <t>VSCRNZ70R06D024U</t>
  </si>
  <si>
    <t>VISCARELLI RENZO</t>
  </si>
  <si>
    <t>SLTGPP61R20G535T</t>
  </si>
  <si>
    <t>SALTARELLI GIUSEPPE</t>
  </si>
  <si>
    <t>SOCIETA'AGRICOLA BOSCOLO F.LLI CEGION SO</t>
  </si>
  <si>
    <t>SPDFNC52A22H642L</t>
  </si>
  <si>
    <t>SPADA FRANCO</t>
  </si>
  <si>
    <t>MZZGPP65C19I472K</t>
  </si>
  <si>
    <t>MAZZOTTI GIUSEPPE</t>
  </si>
  <si>
    <t>PRNLCU73T08F471U</t>
  </si>
  <si>
    <t>PRIANTE LUCA</t>
  </si>
  <si>
    <t>BLNNLZ66S42C351Z</t>
  </si>
  <si>
    <t>BLANCO NATALIZIA</t>
  </si>
  <si>
    <t>AGROLOGICA SOC. COOP. ARL</t>
  </si>
  <si>
    <t>AZ AGR ORTOFLR. F.LLI DAMINATO A. e L. S.S. SOC. AGR</t>
  </si>
  <si>
    <t>PRODUTTORI AGRICOLI SIRACUSANI ASSOCIATI MAGLIOCCO</t>
  </si>
  <si>
    <t>RNRNDR94E03M082D</t>
  </si>
  <si>
    <t>RANIERI ANDREA</t>
  </si>
  <si>
    <t>PNDLGU73T01A515A</t>
  </si>
  <si>
    <t>PANDOLI LUIGI</t>
  </si>
  <si>
    <t>PNDGBR55B02A515S</t>
  </si>
  <si>
    <t>PANDOLI GILBERTO</t>
  </si>
  <si>
    <t>TERRE E SOLE DI SICILIA SOC. CONS. A RL</t>
  </si>
  <si>
    <t>FACCIO CARLINO E MAURIZIO</t>
  </si>
  <si>
    <t>GIOIELLI EUGANEI SOCIETA' COOPERATIVA AGRICOLA</t>
  </si>
  <si>
    <t>LA GRANDE MELA SRL</t>
  </si>
  <si>
    <t>MLRSVT50D13F546T</t>
  </si>
  <si>
    <t>MALERBA SALVATORE</t>
  </si>
  <si>
    <t>BRNGZN50E02B249H</t>
  </si>
  <si>
    <t>BARONI GRAZIANO</t>
  </si>
  <si>
    <t>CSLMRC72T14D458Y</t>
  </si>
  <si>
    <t>CASALINI MARCO</t>
  </si>
  <si>
    <t>LE QUERCE SOC. AGR.</t>
  </si>
  <si>
    <t>SCNCRI57M07I820H</t>
  </si>
  <si>
    <t>SECONDULFO CIRO</t>
  </si>
  <si>
    <t>AGRIVITIS PICCOLA SOC.COOP.A.R.L.</t>
  </si>
  <si>
    <t>BSOSFN82T27D458H</t>
  </si>
  <si>
    <t>BOSI STEFANO</t>
  </si>
  <si>
    <t>GRRLLE54R14A191Z</t>
  </si>
  <si>
    <t>GUERRA LELIO</t>
  </si>
  <si>
    <t>MSRDNL58A01D458G</t>
  </si>
  <si>
    <t>MISIROCCHI DANILO</t>
  </si>
  <si>
    <t>MNTMRI65R10D458J</t>
  </si>
  <si>
    <t>MONTEBELLO IMERIO</t>
  </si>
  <si>
    <t>LSUGLC86A17D458A</t>
  </si>
  <si>
    <t>LUSA GIANLUCA</t>
  </si>
  <si>
    <t>BSOMRN61B23D458T</t>
  </si>
  <si>
    <t>BOSI MARINO</t>
  </si>
  <si>
    <t>NGRRME61R27A944U</t>
  </si>
  <si>
    <t>NEGRINI REMO</t>
  </si>
  <si>
    <t>FERLINI FABIO E CASAMENTI SABRINA S.S. SOC AGR</t>
  </si>
  <si>
    <t>SRVMRA59H17H199X</t>
  </si>
  <si>
    <t>SERVADEI MAURO</t>
  </si>
  <si>
    <t>MARCONI DAVIDE E BARONCINI MONICA SS</t>
  </si>
  <si>
    <t>DLPSVN49D06B982H</t>
  </si>
  <si>
    <t>DALPRATO SILVANO</t>
  </si>
  <si>
    <t>FGNVNI72P20D458T</t>
  </si>
  <si>
    <t>FAGNOCCHI IVAN</t>
  </si>
  <si>
    <t>PZZMRA59P22D458J</t>
  </si>
  <si>
    <t>PEZZI MAURO</t>
  </si>
  <si>
    <t>RSTVLR45L31D458J</t>
  </si>
  <si>
    <t>ROSETTI VALERIO</t>
  </si>
  <si>
    <t>CSDRNO55E28E289L</t>
  </si>
  <si>
    <t>CASADIO TOZZI ORIANO</t>
  </si>
  <si>
    <t>FRRMRZ72E15D458F</t>
  </si>
  <si>
    <t>FERRUCCI MAURIZIO 15 05 72</t>
  </si>
  <si>
    <t>LGHDNL56A15D458B</t>
  </si>
  <si>
    <t>LAGHI DANIELE</t>
  </si>
  <si>
    <t>PGLGNR82R01H096N</t>
  </si>
  <si>
    <t>PUGLIESE GENNARO</t>
  </si>
  <si>
    <t>SCHIRONE E PANDOLFO S . S .</t>
  </si>
  <si>
    <t>AZIENDA AGRICOLA BUSANA LUIGI E FIGLI S.S.A. DI BUSANA LUIGI &amp;C</t>
  </si>
  <si>
    <t>FNLDNT78B20F280P</t>
  </si>
  <si>
    <t>FANELLI DONATO</t>
  </si>
  <si>
    <t>SOCIETA' AGRICOLA MARZADURI S.S.</t>
  </si>
  <si>
    <t>MRLTZN70S65G842U</t>
  </si>
  <si>
    <t>MERLINI TIZIANA</t>
  </si>
  <si>
    <t>NADALINI SOC. AGR. S.S.</t>
  </si>
  <si>
    <t>ORTO AGRUMI VAL DI NOTO</t>
  </si>
  <si>
    <t>VLRGNN63M03H199S</t>
  </si>
  <si>
    <t>VALERANI GIOVANNI</t>
  </si>
  <si>
    <t>SLDMRA70M23I472T</t>
  </si>
  <si>
    <t>SOLDATI MAURO</t>
  </si>
  <si>
    <t>SOCIETA' SEMPLICE AGRICOLA CUGINI SPREAFICO</t>
  </si>
  <si>
    <t>PLMCTN72R01D643N</t>
  </si>
  <si>
    <t>PALMIERI COSTANZO</t>
  </si>
  <si>
    <t>CSTDNC59S21A191D</t>
  </si>
  <si>
    <t>CASTELLI DOMENICO</t>
  </si>
  <si>
    <t>PRNGNN38T06D829M</t>
  </si>
  <si>
    <t>PRONI GIOVANNI</t>
  </si>
  <si>
    <t>LA NINA DI ANTONIO LAUDATO E C. SAS</t>
  </si>
  <si>
    <t>VLLMRC82C30H703E</t>
  </si>
  <si>
    <t>VILLECCO MARCO</t>
  </si>
  <si>
    <t>VLLNTN77P13A717F</t>
  </si>
  <si>
    <t>VILLECCO ANTONIO</t>
  </si>
  <si>
    <t>LMBGTN65T09H643H</t>
  </si>
  <si>
    <t>LOMBARDO GAETANO</t>
  </si>
  <si>
    <t>F. LLI GIAMPA' DI GIAMPA' G e C</t>
  </si>
  <si>
    <t>BLCDNL55R28C814Y</t>
  </si>
  <si>
    <t>BIOLCATI RINALDI DANIELE</t>
  </si>
  <si>
    <t>PIRACCINI E RAGGINI S.S.</t>
  </si>
  <si>
    <t>GLNGCM80H28H199H</t>
  </si>
  <si>
    <t>GIULIANI GIACOMO</t>
  </si>
  <si>
    <t>CLLDNL73C16D458B</t>
  </si>
  <si>
    <t>COLLINA DANIELE</t>
  </si>
  <si>
    <t>SNZMRZ64M21D458M</t>
  </si>
  <si>
    <t>SANZANI MAURIZIO</t>
  </si>
  <si>
    <t>ASIOLI COSTANTE E CHIARINI ORNELLA S.S.</t>
  </si>
  <si>
    <t>LSOGNN73H27C207W</t>
  </si>
  <si>
    <t>LOSI GIOVANNI</t>
  </si>
  <si>
    <t>CRNDNC61L18E841E</t>
  </si>
  <si>
    <t>CARINI DOMENICO BORTOLO</t>
  </si>
  <si>
    <t>DLRRAI57R19D704B</t>
  </si>
  <si>
    <t>DE LORENZI ARIO</t>
  </si>
  <si>
    <t>FSTNTN66L18G834L</t>
  </si>
  <si>
    <t>FESTOSI GUIDA ANTONIO</t>
  </si>
  <si>
    <t>SOCAGRSEMPL SAN GIOVANNI DI MANENTI B e FIGLI</t>
  </si>
  <si>
    <t>SOC AGRICOLA BENZONI S.S</t>
  </si>
  <si>
    <t>FLAMSM78L29L120X</t>
  </si>
  <si>
    <t>FAIOLA MASSIMILIANO</t>
  </si>
  <si>
    <t>CRRVNI50D45L736G</t>
  </si>
  <si>
    <t>CORRADINI IVANA</t>
  </si>
  <si>
    <t>LPASFN71B08D458H</t>
  </si>
  <si>
    <t>ALPI STEFANO</t>
  </si>
  <si>
    <t>CSDBRN47A05H542H</t>
  </si>
  <si>
    <t>CASADEI BRUNO</t>
  </si>
  <si>
    <t>PLCMTT79A31C573T</t>
  </si>
  <si>
    <t>PLACUCCI MATTIA</t>
  </si>
  <si>
    <t>AZ.AGR. MARONCELLI EZIO E ALTRI S.S. SOC</t>
  </si>
  <si>
    <t>DBSFNC62R13G661D</t>
  </si>
  <si>
    <t>DE BIASE FRANCESCO</t>
  </si>
  <si>
    <t>GNNDNC70L31L049E</t>
  </si>
  <si>
    <t>GIANNUZZI DOMENICO</t>
  </si>
  <si>
    <t>EREDI PIERI GIOVANNI SS</t>
  </si>
  <si>
    <t>GDRLGU80B19H143B</t>
  </si>
  <si>
    <t>GUIDARINI LUIGI</t>
  </si>
  <si>
    <t>AZ. AGR. F.LLI MARCANTONI DI MARCANTONI GIANLUCA &amp; C. S.S.</t>
  </si>
  <si>
    <t>FRTGTN81S14F799P</t>
  </si>
  <si>
    <t>FERTUSO GAETANO</t>
  </si>
  <si>
    <t>PLMRST92M26A717R</t>
  </si>
  <si>
    <t>PALUMBO ERNESTO</t>
  </si>
  <si>
    <t>MRGLSN84C07A717K</t>
  </si>
  <si>
    <t>MARIGLIANO ALESSANDRO</t>
  </si>
  <si>
    <t>ASSOCIAZIONE PRODUTTORI AGRICO</t>
  </si>
  <si>
    <t>VNTLCU81C11D458F</t>
  </si>
  <si>
    <t>VENTURI LUCA</t>
  </si>
  <si>
    <t>FRRNSE63S23A952H</t>
  </si>
  <si>
    <t>FERRARIS ENOS</t>
  </si>
  <si>
    <t>FNIGNE59S25A401D</t>
  </si>
  <si>
    <t>FINI EUGENIO</t>
  </si>
  <si>
    <t>LPACLD72H25D704F</t>
  </si>
  <si>
    <t>ALPI CLAUDIO</t>
  </si>
  <si>
    <t>RVGPRZ58S68H199F</t>
  </si>
  <si>
    <t>RAVAGLIA PATRIZIA</t>
  </si>
  <si>
    <t>SMRMRA47T01C777V</t>
  </si>
  <si>
    <t>SAMORANI MARIO</t>
  </si>
  <si>
    <t>VTONTN84H16A717P</t>
  </si>
  <si>
    <t>VOTA ANTONIO</t>
  </si>
  <si>
    <t>GARALDI MAURO E GRISENDI DANIELA S.S. - SOC. AGR.</t>
  </si>
  <si>
    <t>MCHGFS51R01G150E</t>
  </si>
  <si>
    <t>MICHELETTI GIAN FAUSTO</t>
  </si>
  <si>
    <t>GALASSI E BENINI S.S. SOCIETA' AGRICOLA</t>
  </si>
  <si>
    <t>DLNPQL83L31F839R</t>
  </si>
  <si>
    <t>DI LANNO PASQUALE</t>
  </si>
  <si>
    <t>LSCRFL62A11F399Z</t>
  </si>
  <si>
    <t>LASCARO RAFFAELE</t>
  </si>
  <si>
    <t>SPNLCU81M47Z112R</t>
  </si>
  <si>
    <t>SPINELLI LUCIA</t>
  </si>
  <si>
    <t>TERRE E FRUTTA DI SICILIA SOC.COOP.AGR.</t>
  </si>
  <si>
    <t>ORTOLANI COFRI SOC. COOP. AGRICOLA</t>
  </si>
  <si>
    <t>CRUGNR76S63C002H</t>
  </si>
  <si>
    <t>CURIA GENNARA</t>
  </si>
  <si>
    <t>BIASETTI CHRISTIAN, GILBERTO E VENIERO S.S.</t>
  </si>
  <si>
    <t>BCCLFA51H08I532G</t>
  </si>
  <si>
    <t>BOCCALETTI ALFIO</t>
  </si>
  <si>
    <t>PRRDNT71S25H703Q</t>
  </si>
  <si>
    <t>PIERRO DONATO</t>
  </si>
  <si>
    <t>AZIENDA AGRICOLA ORTO VERDE S.S.</t>
  </si>
  <si>
    <t>AZ.AGR.ALBERTENGO F.LLI SS</t>
  </si>
  <si>
    <t>ICON FRUIT SOC. COOP. AGRICOLA</t>
  </si>
  <si>
    <t>DTMGPP52L11L472Q</t>
  </si>
  <si>
    <t>DE TOMASO GIUSEPPE</t>
  </si>
  <si>
    <t>BRLGRG64M04G753S</t>
  </si>
  <si>
    <t>BORELLINI GIORGIO</t>
  </si>
  <si>
    <t>RIZZARDI OTTORINO E C. S.S. SOCIETA' AGRICOLA</t>
  </si>
  <si>
    <t>MONTANARI FABIO E GIAMBATTISTA</t>
  </si>
  <si>
    <t>AZ.AGR.FRATELLI ROSSI DI NICOLA ROSSI S.A.S.</t>
  </si>
  <si>
    <t>MZZGNV69S14C351R</t>
  </si>
  <si>
    <t>MAZZAMUTO GAETANO IVAN</t>
  </si>
  <si>
    <t>FGLLBT76S64E783J</t>
  </si>
  <si>
    <t>FOGLIA ELISABETTA</t>
  </si>
  <si>
    <t>MGLVIO65M13E406A</t>
  </si>
  <si>
    <t>MIGLIORE IVO</t>
  </si>
  <si>
    <t>COOP.AGR.ORTOPRIMIZIE A R.L.</t>
  </si>
  <si>
    <t>VOLPE S.R.L. SOCIETA' AGRICOLA</t>
  </si>
  <si>
    <t>PPANCL66H16D643B</t>
  </si>
  <si>
    <t>PAPA NICOLA</t>
  </si>
  <si>
    <t>BNDLXA86M16D458V</t>
  </si>
  <si>
    <t>BENDANDI ALEX</t>
  </si>
  <si>
    <t>LEMONGROUP SOCIETA' COOPERATIVA AGRICOLA</t>
  </si>
  <si>
    <t>BOTTICELLI SOCIETA' COOP. AGRICOLA</t>
  </si>
  <si>
    <t>MNALVI74D23H727L</t>
  </si>
  <si>
    <t>MANA LIVIO</t>
  </si>
  <si>
    <t>LEMONGROUP SOCIETÀ COOPERATIVA AGRICOLA</t>
  </si>
  <si>
    <t>SOCIETA AGRICOLA SAN MAURIZIO SS</t>
  </si>
  <si>
    <t>DLMDNT77S22H985O</t>
  </si>
  <si>
    <t>DEL MASTRO DONATO</t>
  </si>
  <si>
    <t>DGRDNC51L07H643K</t>
  </si>
  <si>
    <t>DIOGUARDI DOMENICO</t>
  </si>
  <si>
    <t>SOC.AGR. F.LLI FACCHINI PIETRO,PAOLO,ANGELO S.S.</t>
  </si>
  <si>
    <t>TORRETTA ZEROSEI SOCIETA' COOPERATIVA AGRICOLA</t>
  </si>
  <si>
    <t>CLLRFL48L23M132H</t>
  </si>
  <si>
    <t>COLELLI RAFFAELE</t>
  </si>
  <si>
    <t>DFLDNC70C22D643V</t>
  </si>
  <si>
    <t>DE FILIPPO DOMENICO</t>
  </si>
  <si>
    <t>DFLNDR77R22D643R</t>
  </si>
  <si>
    <t>DE FILIPPO ANDREA</t>
  </si>
  <si>
    <t>DFLNDR67H26D643I</t>
  </si>
  <si>
    <t>DFLMRA80C17D643D</t>
  </si>
  <si>
    <t>DE FILIPPO MAURO</t>
  </si>
  <si>
    <t>SLVVTR66R16D205V</t>
  </si>
  <si>
    <t>SILVESTRO VALTER</t>
  </si>
  <si>
    <t>SOCIETÀ AGRICOLA CASCINA ARRÒ S S</t>
  </si>
  <si>
    <t>ALLEVAMENTI COOP.AGRICOLA AURORA S.R.L.</t>
  </si>
  <si>
    <t>AZ.AGR. F.LLI BAROLO DI BAROLO IVANO e C. S.S.</t>
  </si>
  <si>
    <t>DMEDNC57L17D643U</t>
  </si>
  <si>
    <t>DEMAIO DOMENICO</t>
  </si>
  <si>
    <t>MTTSFN65L14F257F</t>
  </si>
  <si>
    <t>MATTIOLI STEFANO</t>
  </si>
  <si>
    <t>CMMPNZ66C01C356U</t>
  </si>
  <si>
    <t>CAMMALLERI PAOLO ENZO</t>
  </si>
  <si>
    <t>TTRMHL83B11H926T</t>
  </si>
  <si>
    <t>TOTARO MICHELE PIO</t>
  </si>
  <si>
    <t>CRLFDL52A02D643V</t>
  </si>
  <si>
    <t>CARLUCCI FEDELE</t>
  </si>
  <si>
    <t>STSGNN68P13E038N</t>
  </si>
  <si>
    <t>STASI GIOVANNI</t>
  </si>
  <si>
    <t>SANTA MARGHERITA SOCIETÀ AGRICOLA COOPERATIVA</t>
  </si>
  <si>
    <t>BLLLRT92D18A182M</t>
  </si>
  <si>
    <t>BELLINO ALBERTO</t>
  </si>
  <si>
    <t>RSTVTR53T16D704L</t>
  </si>
  <si>
    <t>ROSETTI VITTORIANO</t>
  </si>
  <si>
    <t>AGRINTESA SOCIETA' COOP.AGRICOLA</t>
  </si>
  <si>
    <t>RSSNTN64A24D643I</t>
  </si>
  <si>
    <t>ROSSIELLO ANTONIO</t>
  </si>
  <si>
    <t>DLBGDU67E19C890F</t>
  </si>
  <si>
    <t>DAL BARCO GUIDO</t>
  </si>
  <si>
    <t>PGLCSL56R53A399K</t>
  </si>
  <si>
    <t>PAGLIALONGA CONSOLATA</t>
  </si>
  <si>
    <t>BRSMNL84A19I470N</t>
  </si>
  <si>
    <t>BRESSI EMANUELE</t>
  </si>
  <si>
    <t>DLLRNN48B69D643P</t>
  </si>
  <si>
    <t>DELLI CARRI ROSANNA CARMELA</t>
  </si>
  <si>
    <t>FUNGHI VALENTINA SOC. AGR. S.S.</t>
  </si>
  <si>
    <t>PLMGPP63S04L259H</t>
  </si>
  <si>
    <t>PALMIERI GIUSEPPE</t>
  </si>
  <si>
    <t>RCCGPP58E14L245I</t>
  </si>
  <si>
    <t>AURICCHIO GIUSEPPE</t>
  </si>
  <si>
    <t>BNFDNT49B16F399O</t>
  </si>
  <si>
    <t>BUONFIGLIO DONATO</t>
  </si>
  <si>
    <t>BRSMSS51M55B709E</t>
  </si>
  <si>
    <t>BRESAOLA MARIA ASSUNTA</t>
  </si>
  <si>
    <t>SOC.AGR.ALTOMONTE DI MARIO MAZZONI e C. S.S.</t>
  </si>
  <si>
    <t>O.P. AGRITALIA SOCIETA' COOPERATIVA</t>
  </si>
  <si>
    <t>PTUPLG72E15H501V</t>
  </si>
  <si>
    <t>PUOTI PIER LUIGI</t>
  </si>
  <si>
    <t>BLTPVL56L15C504S</t>
  </si>
  <si>
    <t>BELTRANDO PIERO VALERIANO</t>
  </si>
  <si>
    <t>BLTLNG58S12C504V</t>
  </si>
  <si>
    <t>BELTRANDO LUCIANO GIUSEPPE</t>
  </si>
  <si>
    <t>SOC. AGR. LA VALLE SS DI DELLAVALLE GB E R.</t>
  </si>
  <si>
    <t>ELVIO COGNO S.S. AGRICOLA</t>
  </si>
  <si>
    <t>SNTSVT83M06G712O</t>
  </si>
  <si>
    <t>SANTORSOLA SALVATORE</t>
  </si>
  <si>
    <t>EGIZIACA SOC. AGRICOLA SRL</t>
  </si>
  <si>
    <t>CLNNCL63A08D005Q</t>
  </si>
  <si>
    <t>CILENTO NICOLA</t>
  </si>
  <si>
    <t>SOCIETA' AGRICOLA LA CONTADINA SRL</t>
  </si>
  <si>
    <t>BBBNTN93B11A717X</t>
  </si>
  <si>
    <t>BABBONE ANTONIO</t>
  </si>
  <si>
    <t>DNGMRC90P11D390Y</t>
  </si>
  <si>
    <t>D'ANGELO MARCO</t>
  </si>
  <si>
    <t>TAGLIOLI ADELMO E FAUSTO S.S.</t>
  </si>
  <si>
    <t>S.P.O. ZENTRUM SRL</t>
  </si>
  <si>
    <t>AGRICOLA C.F.SOCIETA' SEMPLICE AGRICOLA</t>
  </si>
  <si>
    <t>VTNLCU70P58C351N</t>
  </si>
  <si>
    <t>VITANZA LUCIA</t>
  </si>
  <si>
    <t>COOPERATIVA AGRICOLA CHIARAMONTE</t>
  </si>
  <si>
    <t>HORTUS NOVUS SOC.AGR.DI CAPATO LUIGI MATTEO ELIA EMANUELE E BERGO DANILLA S.S.</t>
  </si>
  <si>
    <t>RSSPLA76H22I155A</t>
  </si>
  <si>
    <t>ROSSI PAOLO</t>
  </si>
  <si>
    <t>VLLLNS68H29H703M</t>
  </si>
  <si>
    <t>VILLECCO ALFONSO</t>
  </si>
  <si>
    <t>BCCBRN61S03F481I</t>
  </si>
  <si>
    <t>BACCO BRUNO</t>
  </si>
  <si>
    <t>MASTER AGRICOLA SOCIETA' COOPERTATIVA AGRICOLA</t>
  </si>
  <si>
    <t>SOCIETA' SEMPLICE AGRICOLA I TRE FATTORI</t>
  </si>
  <si>
    <t>ZNTMHL97S25F964E</t>
  </si>
  <si>
    <t>ZONATO MICHELE</t>
  </si>
  <si>
    <t>DPMMHL64P23L273L</t>
  </si>
  <si>
    <t>DI PUMPO MICHELE</t>
  </si>
  <si>
    <t>GRLGTR55S02D704H</t>
  </si>
  <si>
    <t>grilli gualtiero</t>
  </si>
  <si>
    <t>TTNCST72C61L120A</t>
  </si>
  <si>
    <t>ATTANASIO CRISTIANA</t>
  </si>
  <si>
    <t>DFNPRI81A04A662P</t>
  </si>
  <si>
    <t>DIFINO PIERO</t>
  </si>
  <si>
    <t>VIVAI GATTI PAOLO SOCIETA' SEMPLICE AGRICOLA</t>
  </si>
  <si>
    <t>BNCGNR87L16Z112I</t>
  </si>
  <si>
    <t>BIANCHINO GENNARO</t>
  </si>
  <si>
    <t>SOCIETA' AGRICOLA EDEN S.S. DI CARROZZO MIRIANA E</t>
  </si>
  <si>
    <t>F.LLI REDAVID SOCIETA' AGRICOLA SEMPLICE</t>
  </si>
  <si>
    <t>SBTTMR73L44F257U</t>
  </si>
  <si>
    <t>SABATTINI TAMARA</t>
  </si>
  <si>
    <t>BNTLRT69D21A660Q</t>
  </si>
  <si>
    <t>BONETTO ALBERTO</t>
  </si>
  <si>
    <t>RMPCLD69C60A515R</t>
  </si>
  <si>
    <t>RAMPUTI CLAUDIA</t>
  </si>
  <si>
    <t>BDRFNC60T19H727C</t>
  </si>
  <si>
    <t>BODRERO FRANCESCO</t>
  </si>
  <si>
    <t>BRTRND66D13C638Q</t>
  </si>
  <si>
    <t>BERTAGGIA ARMANDO</t>
  </si>
  <si>
    <t>BSCNZE62H01L219F</t>
  </si>
  <si>
    <t>BOSCOLO ENZO</t>
  </si>
  <si>
    <t>BSCMCL57S06C638H</t>
  </si>
  <si>
    <t>BOSCOLO BERTO MARCELLINO</t>
  </si>
  <si>
    <t>VRDDNL75C08A515L</t>
  </si>
  <si>
    <t>VERDECCHIA DANIELE</t>
  </si>
  <si>
    <t>DCRMCQ87D30G492M</t>
  </si>
  <si>
    <t>DE CRISTOFARO MARCO QUINTO</t>
  </si>
  <si>
    <t>MRGLCN57R05E040A</t>
  </si>
  <si>
    <t>MARGIOTTA LUCIANO</t>
  </si>
  <si>
    <t>SOCIETA AGRICOLA LA VALLATA</t>
  </si>
  <si>
    <t>LIBRETTI SRL</t>
  </si>
  <si>
    <t>CNTNLC78P56E038W</t>
  </si>
  <si>
    <t>CANTORE ANNA LUCIA</t>
  </si>
  <si>
    <t>BCCVCN84P03H703G</t>
  </si>
  <si>
    <t>BACCO VINCENZO</t>
  </si>
  <si>
    <t>BCCNDR88P06H703Q</t>
  </si>
  <si>
    <t>BACCO ANDREA</t>
  </si>
  <si>
    <t>RCCLRD83D18H926B</t>
  </si>
  <si>
    <t>RICUCCI LEONARDO</t>
  </si>
  <si>
    <t>SANTA MARGHERITA SOCIETA' AGRICOLA COOPERATIVA</t>
  </si>
  <si>
    <t>MPRLGU88T23M289B</t>
  </si>
  <si>
    <t>IMPROTA LUIGI</t>
  </si>
  <si>
    <t>DFRLRT98L18H703M</t>
  </si>
  <si>
    <t>DI FRANCESCO ALBERTO</t>
  </si>
  <si>
    <t>BRTNDR67T29E430O</t>
  </si>
  <si>
    <t>OBERTO ANDREA</t>
  </si>
  <si>
    <t>ORTO37 DI BARTOLINI BRANCALEONI CRISTINA E C. S.S.</t>
  </si>
  <si>
    <t>SOCIETA' SEMPLICE AGRICOLA PARLAPIANO VINCENZO, PAOLO E BIAGIO</t>
  </si>
  <si>
    <t>TTRCST89L64H926K</t>
  </si>
  <si>
    <t>TOTARO CRISTINA</t>
  </si>
  <si>
    <t>SVNSVR55P09H926D</t>
  </si>
  <si>
    <t>SAVINO SAVERIO</t>
  </si>
  <si>
    <t>TTRNTN50A15F631C</t>
  </si>
  <si>
    <t>TOTARO ANTONIO</t>
  </si>
  <si>
    <t>LMBMRC70T10L885S</t>
  </si>
  <si>
    <t>LAMBERTINI MARCO</t>
  </si>
  <si>
    <t>DBNCLN92D16A225J</t>
  </si>
  <si>
    <t>DIBENEDETTO CARLO NAZARENO</t>
  </si>
  <si>
    <t>GBBRRT60A52A726Q</t>
  </si>
  <si>
    <t>GUBBELINI ROBERTA</t>
  </si>
  <si>
    <t>TRRTMS65C10E954E</t>
  </si>
  <si>
    <t>TERRACCIANO TOMMASO</t>
  </si>
  <si>
    <t>SCCGPP84R30D205V</t>
  </si>
  <si>
    <t>SACCHETTO GIUSEPPE</t>
  </si>
  <si>
    <t>SCPLCU83R21D643K</t>
  </si>
  <si>
    <t>SCAPOLA LUCA</t>
  </si>
  <si>
    <t>DBRMHL79M12H926V</t>
  </si>
  <si>
    <t>DI BARI MICHELE</t>
  </si>
  <si>
    <t>GLLSRG76C18D205B</t>
  </si>
  <si>
    <t>GALLO SERGIO</t>
  </si>
  <si>
    <t>CENTRO PATATE S.A.S. DI UMBERTO DI PAOLO DI PAOLO</t>
  </si>
  <si>
    <t>RICCI SIROe FIGLI S.S.</t>
  </si>
  <si>
    <t>GVNMRA61P15F257L</t>
  </si>
  <si>
    <t>GIOVINI MAURO</t>
  </si>
  <si>
    <t>CONAGRI FRUIT S.p.A CONSORTILE</t>
  </si>
  <si>
    <t>I LAGHETTI SOCIETA' AGRICOLA S.S.</t>
  </si>
  <si>
    <t>SOC. AGR. TERRA E MARE DI GALUPPI E MASSARENTI S.S</t>
  </si>
  <si>
    <t>MSSLRI91B44C814L</t>
  </si>
  <si>
    <t>MASSARENTI ILARIA</t>
  </si>
  <si>
    <t>DGNDNC48H29F798J</t>
  </si>
  <si>
    <t>DE GENNARO DOMENICO</t>
  </si>
  <si>
    <t>BRTMRA81H08I470C</t>
  </si>
  <si>
    <t>BERTOLA MAURO</t>
  </si>
  <si>
    <t>L.P.B. SOC. COOP.</t>
  </si>
  <si>
    <t>MNNFNC53L50C107T</t>
  </si>
  <si>
    <t>MANNI FRANCA</t>
  </si>
  <si>
    <t>STNRRT59T08C107N</t>
  </si>
  <si>
    <t>STANZANI ROBERTO</t>
  </si>
  <si>
    <t>SOCIETA' AGRICOLA BRONDINO FRATELLI S.S.</t>
  </si>
  <si>
    <t>GRSMRZ66T01B111W</t>
  </si>
  <si>
    <t>GROSSO MAURIZIO</t>
  </si>
  <si>
    <t>LEIVCN72C23H926O</t>
  </si>
  <si>
    <t>ELIA VINCENZO</t>
  </si>
  <si>
    <t>LEIFNC63E26A669K</t>
  </si>
  <si>
    <t>ELIA FRANCESCO</t>
  </si>
  <si>
    <t>SOC. AGR. BOLOGNESI DI BOLOGNESI G. E C. S.S.</t>
  </si>
  <si>
    <t>LA MONGOLFIERA SOC.AGR.CONSORTILE A R.L.</t>
  </si>
  <si>
    <t>SPDCCT36L41A494E</t>
  </si>
  <si>
    <t>SPADARO CONCETTA</t>
  </si>
  <si>
    <t>SOC.AGR. IL PARCO DI CASTIGLIEGO MARIA E C SNC</t>
  </si>
  <si>
    <t>AGRI VERDE ETRURIA SS DI STERBINI MAURIZIO E MILLETTI GIOVAN BATTISTA</t>
  </si>
  <si>
    <t>SOCIETA' AGRICOLA FARINA ANTONIO E C. S.S.</t>
  </si>
  <si>
    <t>SCCMHL70B21D205V</t>
  </si>
  <si>
    <t>SACCHETTO MICHELE</t>
  </si>
  <si>
    <t>SAN ROCCO SOCIETA' COOPERATIVA AGRICOLA</t>
  </si>
  <si>
    <t>STFDDE42P63A329L</t>
  </si>
  <si>
    <t>STAFFORTE EDDA</t>
  </si>
  <si>
    <t>SOCIETA' AGRICOLA IDINI ANDREA E FIGLI S.S.</t>
  </si>
  <si>
    <t>RSLJTH82B12G535S</t>
  </si>
  <si>
    <t>RISOLI JONATHA</t>
  </si>
  <si>
    <t>SOC. ORTOFRUTTICOLA POLIGNANESE S.R.L.</t>
  </si>
  <si>
    <t>AZ. AGRICOLA SPAZIO VERDE S.R.L.</t>
  </si>
  <si>
    <t>COOPERATIVA PRODUTTORI ARBOREA SOCIETA' AGRICOLA</t>
  </si>
  <si>
    <t>TRGMSM58B12A574I</t>
  </si>
  <si>
    <t>TARGA MASSIMO</t>
  </si>
  <si>
    <t>GLNMRA60A43A674U</t>
  </si>
  <si>
    <t>GALIANO MARIA</t>
  </si>
  <si>
    <t>NGLGLC79A19I472Q</t>
  </si>
  <si>
    <t>ANGELINI GIAN LUCA</t>
  </si>
  <si>
    <t>CRMGPP73E65H703N</t>
  </si>
  <si>
    <t>CARMANDO GIUSEPPINA</t>
  </si>
  <si>
    <t>VGLCMN38T08H985U</t>
  </si>
  <si>
    <t>VIGILANTE CARMINE</t>
  </si>
  <si>
    <t>VGLNTN75P06H985T</t>
  </si>
  <si>
    <t>VIGILANTE ANTONIO</t>
  </si>
  <si>
    <t>AZ. AGR. S.PIETRO S.S. DEI F.LLI N. E G. IACOBACCI</t>
  </si>
  <si>
    <t>AGRICOLA S. ANDREA DI ARCHI GIACOMO E C. S.S. SOCIETA AGRICOLA</t>
  </si>
  <si>
    <t>RICOTTI ENRICO E CLAUDIO S.S.</t>
  </si>
  <si>
    <t>DVNRCC84E13D122S</t>
  </si>
  <si>
    <t>DE VONA ROCCO</t>
  </si>
  <si>
    <t>DVNNTN50B05D122U</t>
  </si>
  <si>
    <t>DE VONA ANTONIO</t>
  </si>
  <si>
    <t>PRNPLA92P09E885U</t>
  </si>
  <si>
    <t>PRENCIPE PAOLO</t>
  </si>
  <si>
    <t>LMNPLG71P21I073D</t>
  </si>
  <si>
    <t>LA MANNA PELLEGRINO</t>
  </si>
  <si>
    <t>RNLMHL67A04E885L</t>
  </si>
  <si>
    <t>RINALDI MICHELE</t>
  </si>
  <si>
    <t>PSCNTN75L31A509Z</t>
  </si>
  <si>
    <t>PISCITELLI ANTONIO</t>
  </si>
  <si>
    <t>MONALFUNGO SAS DI VALLE SERGIO E C</t>
  </si>
  <si>
    <t>MSCMRA76E45A509O</t>
  </si>
  <si>
    <t>MASCOLO MARIA</t>
  </si>
  <si>
    <t>AGRICOLA AVERSANA S.R.L.</t>
  </si>
  <si>
    <t>CLDGPP66E08H643Z</t>
  </si>
  <si>
    <t>COLADONATO GIUSEPPE</t>
  </si>
  <si>
    <t>VRAGPP66D03E885B</t>
  </si>
  <si>
    <t>VAIRO GIUSEPPE</t>
  </si>
  <si>
    <t>SOCIETA' AGRICOLA L'ABBATE NITTI SOCIETA' SEMPLICE</t>
  </si>
  <si>
    <t>COLLE OPTIMO SRL</t>
  </si>
  <si>
    <t>TORREFANTINA SS SOCIETA' AGRICOLA</t>
  </si>
  <si>
    <t>SOCIETÀ AGRICOLA MANZOLI SS</t>
  </si>
  <si>
    <t>SPGNFR41P23A662D</t>
  </si>
  <si>
    <t>SPAGNOLETTI ZEULI ONOFRIO</t>
  </si>
  <si>
    <t>SOCIETA' AGRICOLA F.LLI IVONE S.S.</t>
  </si>
  <si>
    <t>MLSLBN40T30B249T</t>
  </si>
  <si>
    <t>MALISARDI ALBINO</t>
  </si>
  <si>
    <t>GRCFNC47B48B180J</t>
  </si>
  <si>
    <t>GRECO FRANCESCA</t>
  </si>
  <si>
    <t>SRNGNN77S03C136V</t>
  </si>
  <si>
    <t>SERINI GIOVANNI</t>
  </si>
  <si>
    <t>SRNGPP73B01C136J</t>
  </si>
  <si>
    <t>SERINI GIUSEPPE</t>
  </si>
  <si>
    <t>SRNPTR80C22C136Q</t>
  </si>
  <si>
    <t>SERINI PIETRO</t>
  </si>
  <si>
    <t>RNLMRN65R58L219S</t>
  </si>
  <si>
    <t>RINALDI MARINA</t>
  </si>
  <si>
    <t>GRZVNT87H53F839K</t>
  </si>
  <si>
    <t>GRAZIUSSI VALENTINA</t>
  </si>
  <si>
    <t>OLIANINA DI BOMBARDA F. E MANTOVANI A. E C. S.S.</t>
  </si>
  <si>
    <t>SMMNNM66S15D005V</t>
  </si>
  <si>
    <t>SAMMARRO ANTONIO MARIA</t>
  </si>
  <si>
    <t>CUNIOLA SRL</t>
  </si>
  <si>
    <t>IL POLLINO A TAVOLA SOCIETA' AGRICOLA A RESPONSABI</t>
  </si>
  <si>
    <t>IL BROLO SOCIETA' AGRICOLA S.R.L.</t>
  </si>
  <si>
    <t>CRVFBA72L31B602G</t>
  </si>
  <si>
    <t>CERVINO FABIO</t>
  </si>
  <si>
    <t>SOCIETA' AGRICOLA DEVALLE PIETRO E MARCO S.S.</t>
  </si>
  <si>
    <t>BRTLSN82D12L840G</t>
  </si>
  <si>
    <t>BERTONCELLO ALESSANDRO</t>
  </si>
  <si>
    <t>PSINNL74H07M109Q</t>
  </si>
  <si>
    <t>PISA ANTONELLO</t>
  </si>
  <si>
    <t>ANIMA CONTADINA SOCIETA' AGRICOLA SEMPLICE</t>
  </si>
  <si>
    <t>MCCMRN55P04F591L</t>
  </si>
  <si>
    <t>MACCI MARINO</t>
  </si>
  <si>
    <t>ORTOFRUTTICOLA TRINITA' DI ELIA MICHELE E C. S.N.C</t>
  </si>
  <si>
    <t>SOCIETA' AGRICOLA SAN LEO S.S</t>
  </si>
  <si>
    <t>TENUTA GIULIANO DI FILOMENA GIULIANO e C. S.A.S. SOCIETA' AGRICOLA</t>
  </si>
  <si>
    <t>GIANNANTONI S.R.L.</t>
  </si>
  <si>
    <t>CSTGFR57M08L304B</t>
  </si>
  <si>
    <t>CASTELLOTTI GIANFRANCO</t>
  </si>
  <si>
    <t>CNQYRU76T25L833M</t>
  </si>
  <si>
    <t>CINQUINI YURI</t>
  </si>
  <si>
    <t>PCCLSN34H05L833X</t>
  </si>
  <si>
    <t>PUCCI ALESSANDRO</t>
  </si>
  <si>
    <t>SVRRFL55P02C351S</t>
  </si>
  <si>
    <t>SAVARESE RAFFAELLO</t>
  </si>
  <si>
    <t>SOCIETA' AGRICOLA APULIA VERDE S.S.</t>
  </si>
  <si>
    <t>DRNFNN70C06G492S</t>
  </si>
  <si>
    <t>DI RENZO FERNANDO</t>
  </si>
  <si>
    <t>XXI MARZO SAS DIMINORE MARIA ELEONORA SOC. AGRICOL</t>
  </si>
  <si>
    <t>PSQGNN76L13D643A</t>
  </si>
  <si>
    <t>PASQUARIELLO GIOVANNI</t>
  </si>
  <si>
    <t>SOLAGRO SOCIETA' AGRICOLA SRL</t>
  </si>
  <si>
    <t>DDDPIO67R16H834T</t>
  </si>
  <si>
    <t>D'ADDIO PIO</t>
  </si>
  <si>
    <t>FRRSVT62P08B428Z</t>
  </si>
  <si>
    <t>FIRRINCIELI SALVATORE</t>
  </si>
  <si>
    <t>VLAVCN70H02D005N</t>
  </si>
  <si>
    <t>AVOLIO VINCENZO</t>
  </si>
  <si>
    <t>ISOLAGRANDE SRL SOCIETA' AGRICOLA</t>
  </si>
  <si>
    <t>SOCIETA AGRICOLA FEOLFRUIT S.R.L.</t>
  </si>
  <si>
    <t>CLMVMR53P42F637C</t>
  </si>
  <si>
    <t>CLEMENTE VITA MARIA</t>
  </si>
  <si>
    <t>MRALNT76C14I470T</t>
  </si>
  <si>
    <t>MAERO LUCA ANTONIO</t>
  </si>
  <si>
    <t>SOC. AGR. SACCHETTO LUIGI E FIGLI DI SACCHETTO MAR</t>
  </si>
  <si>
    <t>MLIGPP45L25B428G</t>
  </si>
  <si>
    <t>IEMOLO GIUSEPPE</t>
  </si>
  <si>
    <t>MRTMSC48L48G733W</t>
  </si>
  <si>
    <t>MORTATI MARUSCIA</t>
  </si>
  <si>
    <t>AZ AGR FRANCONE S S.</t>
  </si>
  <si>
    <t>TCCVCN74C01D005Z</t>
  </si>
  <si>
    <t>TOCCI VINCENZO</t>
  </si>
  <si>
    <t>MNGMHL68A07C814C</t>
  </si>
  <si>
    <t>MANGOLINI MICHELE</t>
  </si>
  <si>
    <t>SOCIETA' AGRICOLA LUIGI RIZZO SRL</t>
  </si>
  <si>
    <t>GNNBBR71H57L833H</t>
  </si>
  <si>
    <t>GIANNINI BARBARA</t>
  </si>
  <si>
    <t>SOCIETA' AGRICOLA LA MARCHIGIANA SRL</t>
  </si>
  <si>
    <t>EMILIANA AGRICOLA S.R.L. SOCIETA' AGRICOLA</t>
  </si>
  <si>
    <t>AZIENDA AGRICOLA A.Z. SOC. AGR.</t>
  </si>
  <si>
    <t>CUORE DI PUGLIA SOCIETA' AGRICOLA A RESP</t>
  </si>
  <si>
    <t>SOCIETA' AGRICOLA SEMPLICE LA COLOMBAIA</t>
  </si>
  <si>
    <t>MCANRC71C27B715O</t>
  </si>
  <si>
    <t>AMICO ENRICO</t>
  </si>
  <si>
    <t>AMICO BIO SOCIETA' COPERATIVA AGRICOLA</t>
  </si>
  <si>
    <t>FLRRSL66S69G812H</t>
  </si>
  <si>
    <t>FILAURO ROSSELLA</t>
  </si>
  <si>
    <t>FNICST89C56A132J</t>
  </si>
  <si>
    <t>FINI CRISTINA</t>
  </si>
  <si>
    <t>GIACCIO FRUTTA P.C.A R.L.</t>
  </si>
  <si>
    <t>GCCLGU80S07F839I</t>
  </si>
  <si>
    <t>GIACCIO LUIGI</t>
  </si>
  <si>
    <t>NVLNDR78S18C002R</t>
  </si>
  <si>
    <t>NOVELLI ANDREA</t>
  </si>
  <si>
    <t>PRCLRD83E07L109X</t>
  </si>
  <si>
    <t>GMBGPP89S26D643H</t>
  </si>
  <si>
    <t>TSCGPP72A06E716D</t>
  </si>
  <si>
    <t>TOSCHES GIUSEPPE</t>
  </si>
  <si>
    <t>SOLE E SAPORI SOC COOP</t>
  </si>
  <si>
    <t>FUNGO PUGLIA SOC.COOP.AGR.A.RL</t>
  </si>
  <si>
    <t>BNCRRT68H30H294G</t>
  </si>
  <si>
    <t>BIANCHI ROBERTO</t>
  </si>
  <si>
    <t>SNFGNN65P18L826L</t>
  </si>
  <si>
    <t>SANFELICI GIOVANNI</t>
  </si>
  <si>
    <t>SOCIETÀ AGRICOLA ADINOLFI S.S. A. DI ADINOLFI IDA</t>
  </si>
  <si>
    <t>SOCIETA' AGRICOLA FORTUSINI DANIELE E ADRIANO</t>
  </si>
  <si>
    <t>ORTI DI LEVANTE SOC.COOP.AGR.</t>
  </si>
  <si>
    <t>LTTMCM89R19G113I</t>
  </si>
  <si>
    <t>LOTTA MARCO MICHELE</t>
  </si>
  <si>
    <t>ANTIGA SARDIGNA SOCIETA' AGRICOLA S.R.L.</t>
  </si>
  <si>
    <t>GLS DI STRINGA LAURA E SILVIA S.S. SOCIETA' AGR</t>
  </si>
  <si>
    <t>SOCIETA' AGRICOLA CHIAPPEDI DAVIDE E MICHELA S.S</t>
  </si>
  <si>
    <t>ROMAGNA ANTICHE TERRE SOC.COOP.AGR.SOC.</t>
  </si>
  <si>
    <t>LE ROSSE DEL CUORE SOCIETA' AGRICOLA IN NOME COLLE</t>
  </si>
  <si>
    <t>SOC. AGR. ZAGARA SNC DI VULCANO PASQUALE e C</t>
  </si>
  <si>
    <t>DCRNGL86D16H703F</t>
  </si>
  <si>
    <t>DE CARO ANGELO</t>
  </si>
  <si>
    <t>AZ. AGR. FRANCESCO E PIETRO TACCONE DI SITIZANO S.S.</t>
  </si>
  <si>
    <t>LLLLSS81E60H501M</t>
  </si>
  <si>
    <t>LULLI ALESSIA</t>
  </si>
  <si>
    <t>SOCIETA' AGRICOLA PARVUS AGER SRL</t>
  </si>
  <si>
    <t>AGRIVOTTA SAS DI G. ORLANDO G.</t>
  </si>
  <si>
    <t>VERDE INTESA SOCIETA' CONSORTILE A RESPONSABILITA' LIMITATA</t>
  </si>
  <si>
    <t>PLMNCL56E29C125Z</t>
  </si>
  <si>
    <t>PALMA NICOLA</t>
  </si>
  <si>
    <t>MLNNZE54B26A182G</t>
  </si>
  <si>
    <t>MILANO ENZO</t>
  </si>
  <si>
    <t>FMUGPP72R31G535A</t>
  </si>
  <si>
    <t>FUMI GIUSEPPE</t>
  </si>
  <si>
    <t>AZIENDA AGRICOLA AGRISOLE DI NACCHIA E TORRI S.S.</t>
  </si>
  <si>
    <t>RSSFBA69B15E472C</t>
  </si>
  <si>
    <t>ROSSATO FABIO</t>
  </si>
  <si>
    <t>OP LATIUM SCA</t>
  </si>
  <si>
    <t>FRIMHL53T22L219I</t>
  </si>
  <si>
    <t>FIORE MICHELE</t>
  </si>
  <si>
    <t>MGRRCC96E46H501B</t>
  </si>
  <si>
    <t>MAGRINI REBECCA AZIENDA AGRICOLA</t>
  </si>
  <si>
    <t>SOCIETA' AGRICOLA FIORITO S.S.</t>
  </si>
  <si>
    <t>SOCIETA AGRICOLA MANGANI E RICCARDI S.S.</t>
  </si>
  <si>
    <t>Società agricola SANTA LUCIA srl semplificata</t>
  </si>
  <si>
    <t>SRLVCN47H19H269K</t>
  </si>
  <si>
    <t>SARULLO VINCENZO</t>
  </si>
  <si>
    <t>SOCIETA' AGRICOLA HOLUS S.R.L.</t>
  </si>
  <si>
    <t>FRCPLA68M31B509D</t>
  </si>
  <si>
    <t>FORCONI PAOLO</t>
  </si>
  <si>
    <t>FRCDNL68M31B509S</t>
  </si>
  <si>
    <t>FORCONI DANIELE</t>
  </si>
  <si>
    <t>AZIENDA AGRICOLA TORRETTA CORANA - Societa' Agricola a responsabilita' limitata</t>
  </si>
  <si>
    <t>il podere di gianbattista srl societa' agricola</t>
  </si>
  <si>
    <t>SOCIETA' AGRICOLA EREDI DI TRAPE' AUGUSTO S.S</t>
  </si>
  <si>
    <t>PLLLBT77R48I019E</t>
  </si>
  <si>
    <t>PALLADINO ELISABETTA</t>
  </si>
  <si>
    <t>BSCMRA49T08E532P</t>
  </si>
  <si>
    <t>BOSCO MARIO</t>
  </si>
  <si>
    <t>MNZGPP94L31L628B</t>
  </si>
  <si>
    <t>MANZI GIUSEPPE ANTONIO</t>
  </si>
  <si>
    <t>GLNVCN85R19H703O</t>
  </si>
  <si>
    <t>GIULIANO VINCENZO</t>
  </si>
  <si>
    <t>NDRCHR89E43A717U</t>
  </si>
  <si>
    <t>ANDRIULO CHIARA</t>
  </si>
  <si>
    <t>SOCIETA' SEMPLICE AGRICOLA BIOSANTANNA</t>
  </si>
  <si>
    <t>SCPGPP52T07A515K</t>
  </si>
  <si>
    <t>SCIPIONI GIUSEPPE</t>
  </si>
  <si>
    <t>SCPCLD82R10A515G</t>
  </si>
  <si>
    <t>SCIPIONI CLAUDIO</t>
  </si>
  <si>
    <t>RGGCLD61S12E472T</t>
  </si>
  <si>
    <t>RAGAGNIN CLAUDIO</t>
  </si>
  <si>
    <t>CLBTZN75D67E472S</t>
  </si>
  <si>
    <t>CALABRESE TIZIANA</t>
  </si>
  <si>
    <t>VRRFNC86C04L120L</t>
  </si>
  <si>
    <t>VARRONE FRANCO</t>
  </si>
  <si>
    <t>NATURA Soc. Coop. Agr.</t>
  </si>
  <si>
    <t>SOCIET'A AGRICOLA MASTRI BIRRAI UMBRI S.S.</t>
  </si>
  <si>
    <t>TRCMLS72D41L719U</t>
  </si>
  <si>
    <t>TROCCHI MARIA LUISA</t>
  </si>
  <si>
    <t>FRUTTHERA GROWERS SOCIETÀ COOPERATIVA AGRICOLA</t>
  </si>
  <si>
    <t>parsec agri cultura societa' cooperativa sociale agricola</t>
  </si>
  <si>
    <t>SOCIETA' AGRICOLA ARA DELLA REGINA S.S.A.</t>
  </si>
  <si>
    <t>FLORICOLTURA ISABELLA SRL AGRICOLA</t>
  </si>
  <si>
    <t>AZ. AGR. AGRIVERDE DI MURATORI ATHOS C. S.S.</t>
  </si>
  <si>
    <t>AVICOLA MOSCHINI SOCIETA' SEMPLICE AGRICOLA</t>
  </si>
  <si>
    <t>AZIENDA BONATO SOC AGR SEMPLICE</t>
  </si>
  <si>
    <t>Soc. Agr. Don Alfio di Vincenzo Puglisi e C. s.n.c</t>
  </si>
  <si>
    <t>BRBCML68L69G813F</t>
  </si>
  <si>
    <t>BARBATO CARMELA</t>
  </si>
  <si>
    <t>SOCIETA' AGRICOLA SEMPLICE CIRCE</t>
  </si>
  <si>
    <t>MNNNTN73L02I158W</t>
  </si>
  <si>
    <t>MENNELLI ANTONIO</t>
  </si>
  <si>
    <t>MRNMHL94E26H926J</t>
  </si>
  <si>
    <t>MARINELLI MICHELE PIO</t>
  </si>
  <si>
    <t>MRNDNL71C07E472Y</t>
  </si>
  <si>
    <t>MARANGONI DANIELE</t>
  </si>
  <si>
    <t>BCCNCL84D24I158F</t>
  </si>
  <si>
    <t>BICCARI NICOLA</t>
  </si>
  <si>
    <t>SOCIETA' AGRICOLA BERTOLI F.LLI S.S.</t>
  </si>
  <si>
    <t>LCRGNN60E26C975H</t>
  </si>
  <si>
    <t>LOCOROTONDO GIOVANNI</t>
  </si>
  <si>
    <t>CMPGPP44C20I754A</t>
  </si>
  <si>
    <t>CAMPISI GIUSEPPE</t>
  </si>
  <si>
    <t>BRDFMN77L59H501E</t>
  </si>
  <si>
    <t>BERDINI FLAMINIA</t>
  </si>
  <si>
    <t>AGRIPALMA SOCIETA' COOPERATIVA</t>
  </si>
  <si>
    <t>FVRLCU92H01I712T</t>
  </si>
  <si>
    <t>FAVERO LUCA</t>
  </si>
  <si>
    <t>SOC. AGR. TEODORO DI TEODORANI R e L S.S</t>
  </si>
  <si>
    <t>SBTVCN84P09G786D</t>
  </si>
  <si>
    <t>SABATO VINCENZO</t>
  </si>
  <si>
    <t>SOCIETA' AGRICOLA F.LLI PARINI S.S.</t>
  </si>
  <si>
    <t>NRDGCR50A01L120W</t>
  </si>
  <si>
    <t>NARDONI GIANCARLO</t>
  </si>
  <si>
    <t>DNGGZN77A28E472S</t>
  </si>
  <si>
    <t>DE ANGELIS GRAZIANO</t>
  </si>
  <si>
    <t>SOCIETA' AGRICOLA F.LLI TIBERI DI TEBERI SIMONE E TIBERI VALENTINO SOCIETA' SEMPLICE</t>
  </si>
  <si>
    <t>MNTGPP58M31F480E</t>
  </si>
  <si>
    <t>MONTELLA GIUSEPPE</t>
  </si>
  <si>
    <t>TMPNTN73L12D024K</t>
  </si>
  <si>
    <t>TIMPERI ANTONIO</t>
  </si>
  <si>
    <t>VRNVCN62M05C814J</t>
  </si>
  <si>
    <t>VERONESI VINCENZO</t>
  </si>
  <si>
    <t>SOCIETA' AGRICOLA MOLA VECCHIA S.R.L.</t>
  </si>
  <si>
    <t>RIVA F.LLI DI RIVA ADRIANO E AMBROGIO</t>
  </si>
  <si>
    <t>SOC.AGR.MIPA DI LOCATELLI LUIGI e C SNC</t>
  </si>
  <si>
    <t>SBTDNT60M23E033W</t>
  </si>
  <si>
    <t>SABATO DONATO</t>
  </si>
  <si>
    <t>GRCBRD68B04F052T</t>
  </si>
  <si>
    <t>GRIECO BERARDINO</t>
  </si>
  <si>
    <t>PNLGTN70T05A515U</t>
  </si>
  <si>
    <t>PANELLA GIUSTINO</t>
  </si>
  <si>
    <t>PNLFNC97R14A515Q</t>
  </si>
  <si>
    <t>AZ. D'AMORE GIOVANNI BATTISTA SOC. SEMPL. AGR.</t>
  </si>
  <si>
    <t>CSFRFL73B65A285M</t>
  </si>
  <si>
    <t>CASAFINA RAFFAELLA</t>
  </si>
  <si>
    <t>F.LLI SCOLASTICI MARIO SOCIETA' AGRICOLA S.S.</t>
  </si>
  <si>
    <t>AZIENDA AGRICOLA CERRINO DI PAOLINI E TIMPERI SS</t>
  </si>
  <si>
    <t>FZUGPP75M16A285E</t>
  </si>
  <si>
    <t>FUZIO GIUSEPPE</t>
  </si>
  <si>
    <t>SCLRRT58P14D024H</t>
  </si>
  <si>
    <t>SCOLASTICI ROBERTO</t>
  </si>
  <si>
    <t>SOCIETA' AGRICOLA SEMPLICE I COLLI</t>
  </si>
  <si>
    <t>AZIENDA AGRICOLA SANT'ANNA di G. e S.La Ro</t>
  </si>
  <si>
    <t>BLLNGL58L28B691V</t>
  </si>
  <si>
    <t>BELLI ANGELO</t>
  </si>
  <si>
    <t>BAONNL87A15D643V</t>
  </si>
  <si>
    <t>BAO ANTONELLO</t>
  </si>
  <si>
    <t>DMESVR52T24D701D</t>
  </si>
  <si>
    <t>DE MAIO SAVERIO</t>
  </si>
  <si>
    <t>VLNSFN84C66H643L</t>
  </si>
  <si>
    <t>VALENZANO STEFANIA</t>
  </si>
  <si>
    <t>DOLFINA SOCIETA' SEMPLICE AGRICOLA</t>
  </si>
  <si>
    <t>BRCNGL89L08D662L</t>
  </si>
  <si>
    <t>BRACCIALE ANGELO</t>
  </si>
  <si>
    <t>CRRSFN57H29F918Y</t>
  </si>
  <si>
    <t>CARRARA SERAFINO</t>
  </si>
  <si>
    <t>COOPERATIVA PANTANO FRA PRODUTTORI AGRIC</t>
  </si>
  <si>
    <t>SOC.AGRICOLA FENILI DI COTER GIANLUIGI S.S.</t>
  </si>
  <si>
    <t>SOCIETA' AGRICOLA SEMPLICE SANTA LUCIA</t>
  </si>
  <si>
    <t>SOC.SEMPL.SOLE E ARANCE</t>
  </si>
  <si>
    <t>GDUSVT63T05F399M</t>
  </si>
  <si>
    <t>GUIDO SALVATORE</t>
  </si>
  <si>
    <t>AZIENDA AGRICOLA NUNZI SOCIETA AGRICOLA SEMPLICE</t>
  </si>
  <si>
    <t>DDDNTN59D14I158Y</t>
  </si>
  <si>
    <t>D' ADDARIO ANTONIO</t>
  </si>
  <si>
    <t>OP PRIMO SOLE SOC. CONS. AGR. A R.L.</t>
  </si>
  <si>
    <t>DDDMTT85R24I158H</t>
  </si>
  <si>
    <t>D'ADDARIO MATTEO</t>
  </si>
  <si>
    <t>FNAGFR55A30I158O</t>
  </si>
  <si>
    <t>FANIA GIANFRANCO</t>
  </si>
  <si>
    <t>GLI ALBERELLI DI ALBERELLI MAICO S.S.</t>
  </si>
  <si>
    <t>PRVLCU80R31G148V</t>
  </si>
  <si>
    <t>PROVVEDI LUCA</t>
  </si>
  <si>
    <t>SOC. AGRICOLA LE ROTE S.S.</t>
  </si>
  <si>
    <t>AZ. AGRITURISTICA LA VALLE DI VICO S.S.</t>
  </si>
  <si>
    <t>PRTCLN45R55G698M</t>
  </si>
  <si>
    <t>PRETE CAROLINA</t>
  </si>
  <si>
    <t>MSSMNM83S27H501J</t>
  </si>
  <si>
    <t>MESSINA EMILIANOMARIA</t>
  </si>
  <si>
    <t>COOP. AGRICOLA ORTI DI MAREMMA A.R.L.</t>
  </si>
  <si>
    <t>PRZBRC68P42L814Z</t>
  </si>
  <si>
    <t>PERUZZI BEATRICE</t>
  </si>
  <si>
    <t>LSLVRC91E04G786N</t>
  </si>
  <si>
    <t>LASALANDRA VITOROCC</t>
  </si>
  <si>
    <t>RSSMDA89L10G813U</t>
  </si>
  <si>
    <t>RUSSO AMEDEO</t>
  </si>
  <si>
    <t>SOCIETA' AGRICOLA ANGELINI PIETRO S.S.</t>
  </si>
  <si>
    <t>NLLSFN77D02E875C</t>
  </si>
  <si>
    <t>NELLI STEFANO</t>
  </si>
  <si>
    <t>AZ.AGR.BORGHETTO DI BAZZOTTI ALESSIO SOC.AGR.S.S.</t>
  </si>
  <si>
    <t>ASSOFRUTTI S.R.L. ORGANIZZAZIONE DI PRODUTTORI DI</t>
  </si>
  <si>
    <t>DVNTMS42B18I820I</t>
  </si>
  <si>
    <t>D'AVINO TOMMASO</t>
  </si>
  <si>
    <t>COOP.VA SOCIALE FATTORIE SOLIDALI</t>
  </si>
  <si>
    <t>GLNFNC49H07G834G</t>
  </si>
  <si>
    <t>GIULIANO FRANCESCO</t>
  </si>
  <si>
    <t>SOCIETA' AGRICOLA F.LLI TRAMONTI SOC. SEMPL.</t>
  </si>
  <si>
    <t>MELAGRANA Società Consortile Agricola a r.l.</t>
  </si>
  <si>
    <t>AGRISOLE SOC. COOP. AGR.</t>
  </si>
  <si>
    <t>CONTRADE SOCIETA' COOPERATIVA A .R.L.</t>
  </si>
  <si>
    <t>LA GINESTRA SOCIETA' SEMPLICE AGRICOLA</t>
  </si>
  <si>
    <t>AGRIDAUNA S.C.AGRICOLA</t>
  </si>
  <si>
    <t>TORRE GUEVARA SOC.COOP.AGRIC.</t>
  </si>
  <si>
    <t>DMCMRA72M63E716B</t>
  </si>
  <si>
    <t>D'AMICO MARIA</t>
  </si>
  <si>
    <t>PPDNTN72A13D643S</t>
  </si>
  <si>
    <t>IPPEDICO ANTONIO</t>
  </si>
  <si>
    <t>EREDI DI BOTTONI CARMINE SAS</t>
  </si>
  <si>
    <t>AZIENDA AGRICOLA MOLINO 7CENTO SOCIETA' SEMPICE</t>
  </si>
  <si>
    <t>MRZMLN73E26H501X</t>
  </si>
  <si>
    <t>MARZIALI EMILIANO</t>
  </si>
  <si>
    <t>AZIENDA AGRICOLA VILLA GERMAINE SOC. AGRICOLA SRL</t>
  </si>
  <si>
    <t>VRDNLL38B17F599N</t>
  </si>
  <si>
    <t>VERDUCCI NELLO</t>
  </si>
  <si>
    <t>ZGHBGI46M29H294A</t>
  </si>
  <si>
    <t>ZAGHINI BIAGIO</t>
  </si>
  <si>
    <t>VCNLCU70E24I632G</t>
  </si>
  <si>
    <t>VICENZI LUCA</t>
  </si>
  <si>
    <t>DRZLRD72C08C794T</t>
  </si>
  <si>
    <t>ODORIZZI LEONARDO</t>
  </si>
  <si>
    <t>ZCCGRD71H18D390S</t>
  </si>
  <si>
    <t>ZOCCOLI GERARDO</t>
  </si>
  <si>
    <t>ZCCFNC98H24A717T</t>
  </si>
  <si>
    <t>ZOCCOLI FRANCESCO</t>
  </si>
  <si>
    <t>GLNDNC63B03F481O</t>
  </si>
  <si>
    <t>GIULIANO DOMENICO</t>
  </si>
  <si>
    <t>F.LLI VALCALCER S.R.L. - SOCIETA' AGRICOLA</t>
  </si>
  <si>
    <t>CSTSFN63C31A944L</t>
  </si>
  <si>
    <t>CASTALDINI STEFANO</t>
  </si>
  <si>
    <t>BRCNTN88P07D024U</t>
  </si>
  <si>
    <t>BRECCIA ANTONIO</t>
  </si>
  <si>
    <t>DVNBDS73A30F839R</t>
  </si>
  <si>
    <t>CRGCLL68P16G786M</t>
  </si>
  <si>
    <t>CIRIGLIANO ACHILLE</t>
  </si>
  <si>
    <t>NNZFMN62L53H591Y</t>
  </si>
  <si>
    <t>IANNUZZI FILOMENA</t>
  </si>
  <si>
    <t>PGNNLD44H65D870Y</t>
  </si>
  <si>
    <t>PIGNATTI MORANO ANNA LUDOVICA</t>
  </si>
  <si>
    <t>PPANNN40T12D768J</t>
  </si>
  <si>
    <t>PAPA ANTONINO</t>
  </si>
  <si>
    <t>BRNDNC55S11I377C</t>
  </si>
  <si>
    <t>BARONE DOMENICO</t>
  </si>
  <si>
    <t>RCM SOCIETA AGRICOLA S.R.L.</t>
  </si>
  <si>
    <t>DGLRCC72D08A256H</t>
  </si>
  <si>
    <t>DE GIULI ROCCO</t>
  </si>
  <si>
    <t>COOPERATIVA AGRICOLA PONTE DI LEGNO</t>
  </si>
  <si>
    <t>MNDGZL71C65A256P</t>
  </si>
  <si>
    <t>MANDATORI GRAZIELLA</t>
  </si>
  <si>
    <t>LE NUOVE PRATA SOCIETA' SEMPLICE AGRICOLA</t>
  </si>
  <si>
    <t>IL FALDO SOCIETA' COOPERATIVA AGRICOLA</t>
  </si>
  <si>
    <t>CROVETTI RINO E DANIELE S.S.</t>
  </si>
  <si>
    <t>SOC. AGR. F.LLI ANGONESE ALBERTO, EMANUELE eC. S.S</t>
  </si>
  <si>
    <t>LATINA EXPORT SRL</t>
  </si>
  <si>
    <t>LATINA AGRAR S.R.L. SOCIETA' AGRICOLA</t>
  </si>
  <si>
    <t>ALTERNATIVE BUSINESS SOLUTIONS SOC. AGRICOLA S.R.L.</t>
  </si>
  <si>
    <t>AZ.AGR. SORELLE DOMINICI SOC SEMPL</t>
  </si>
  <si>
    <t>IL COLLE SOCIETA' SEMPLICE</t>
  </si>
  <si>
    <t>DGMSFN85R64A258V</t>
  </si>
  <si>
    <t>DI GIAMMARCO STEFANIA</t>
  </si>
  <si>
    <t>RNNMRC92E01C413K</t>
  </si>
  <si>
    <t>RINNA MARCO</t>
  </si>
  <si>
    <t>DMRNTN76A21C980V</t>
  </si>
  <si>
    <t>DI MARCO ANTONIO</t>
  </si>
  <si>
    <t>PDNGRL55R58H620W</t>
  </si>
  <si>
    <t>PADOAN GABRIELLA</t>
  </si>
  <si>
    <t>RNNFRZ84M01C413J</t>
  </si>
  <si>
    <t>RINNA FABRIZIO</t>
  </si>
  <si>
    <t>DFLDNC62R26D643I</t>
  </si>
  <si>
    <t>DE FILIPPIS DOMENICO</t>
  </si>
  <si>
    <t>LNEMNC81R61A258T</t>
  </si>
  <si>
    <t>LEONI MONICA</t>
  </si>
  <si>
    <t>BLLCST95B28L120F</t>
  </si>
  <si>
    <t>BELLATO CRISTIAN</t>
  </si>
  <si>
    <t>SOCIETA AGRICOLA SEMPLICE STALEM</t>
  </si>
  <si>
    <t>MAGRINI REBECCA</t>
  </si>
  <si>
    <t>FRNPQL87T26H282I</t>
  </si>
  <si>
    <t>FRANCHI PASQUALINO</t>
  </si>
  <si>
    <t>L'ORTO DI EMILIA SOC AGRICOLA A RESP. LIMITATA</t>
  </si>
  <si>
    <t>RCHSMN69H55H501Z</t>
  </si>
  <si>
    <t>ARCHIBUSACCI SIMONA</t>
  </si>
  <si>
    <t>MRKMRC82E12H501L</t>
  </si>
  <si>
    <t>MIRK MARCO</t>
  </si>
  <si>
    <t>PPARTI82P48I199N</t>
  </si>
  <si>
    <t>PAPA RITA</t>
  </si>
  <si>
    <t>SOCIETA' AGRICOLA GREEN PASSION S.S</t>
  </si>
  <si>
    <t>RCHPMP57D14B604H</t>
  </si>
  <si>
    <t>ARCHIBUSACCI POMPEO</t>
  </si>
  <si>
    <t>MRRNNZ91P60D662G</t>
  </si>
  <si>
    <t>MARROCCO NUNZIA</t>
  </si>
  <si>
    <t>CRVVNI76E13C814W</t>
  </si>
  <si>
    <t>CRIVELLARI IVAN</t>
  </si>
  <si>
    <t>DNTSFN72S20H282H</t>
  </si>
  <si>
    <t>DANTE STEFANO</t>
  </si>
  <si>
    <t>DFLMRK79C09D662X</t>
  </si>
  <si>
    <t>DE FILIPPIS MIRKO</t>
  </si>
  <si>
    <t>RSSLRT72E09D704Y</t>
  </si>
  <si>
    <t>ROSSI ALBERTO</t>
  </si>
  <si>
    <t>SOCIETA' AGRICOLA A.L.A SOCIETA' SEMPLICE</t>
  </si>
  <si>
    <t>MLNPRZ63H53G942Y</t>
  </si>
  <si>
    <t>MALANGA PATRIZIA ANTONELLA ANNA MARIA</t>
  </si>
  <si>
    <t>ZANNOLI PIERO EREDI SOCIETA' SEMPLICE AGRICOLA</t>
  </si>
  <si>
    <t>CMPDVD82R11L719M</t>
  </si>
  <si>
    <t>CAMPOLI DAVIDE</t>
  </si>
  <si>
    <t>MRSMTY91P03G698W</t>
  </si>
  <si>
    <t>MARASCA MATTEO YURI</t>
  </si>
  <si>
    <t>LNCCST90P42H501E</t>
  </si>
  <si>
    <t>LANCHI CRISTINA</t>
  </si>
  <si>
    <t>LMRFRC78L52M082A</t>
  </si>
  <si>
    <t>LAMORATTA FEDERICA</t>
  </si>
  <si>
    <t>FRRMNC77A51G753H</t>
  </si>
  <si>
    <t>FERRARINI MONICA</t>
  </si>
  <si>
    <t>GRCMCT47P51E041C</t>
  </si>
  <si>
    <t>GERACE MARIA CATERINA</t>
  </si>
  <si>
    <t>SANT'ANTONIO SOCIETA' SEMPLICE AGRICOLA</t>
  </si>
  <si>
    <t>AZ. AGR. F.LLI MILLETTI S.S.</t>
  </si>
  <si>
    <t>RCCGPP73E26H501B</t>
  </si>
  <si>
    <t>RICCI GIUSEPPE</t>
  </si>
  <si>
    <t>PRLSFN74T04F499A</t>
  </si>
  <si>
    <t>PERELLI STEFANO</t>
  </si>
  <si>
    <t>MNCGFR50A24I695M</t>
  </si>
  <si>
    <t>MANCA GIANFRANCO</t>
  </si>
  <si>
    <t>COOPERATIVA AGRICOLA GRISCIANO ARL</t>
  </si>
  <si>
    <t>SOCIETA' AGRICOLA FRATELLI BOSCHETTO S.S.</t>
  </si>
  <si>
    <t>MNCMRC88R03B354S</t>
  </si>
  <si>
    <t>MANCA MARCO</t>
  </si>
  <si>
    <t>AZIENDA AGRICOLA LA TORRE SOCIETA' AGRICOLA SRL</t>
  </si>
  <si>
    <t>SOCIETA' AGRICOLA PASSADORI F.LLI DI G. E F. PASSA</t>
  </si>
  <si>
    <t>NTNCSR58S64L612O</t>
  </si>
  <si>
    <t>ANTONINI CESIRA</t>
  </si>
  <si>
    <t>SOCIETA' AGRICOLA GARDAPRAINETO SOC. SEMPL.</t>
  </si>
  <si>
    <t>O.P. PALMIERI SOCIETA' AGRICOLA - COOPERATIVA A RESPONSABILITA' LIMITATA</t>
  </si>
  <si>
    <t>GRRMSM80R19C351J</t>
  </si>
  <si>
    <t>GURRIERI MASSIMO</t>
  </si>
  <si>
    <t>MIGLIARO COLTIVA SRL SOCIETA' AGRICOLA</t>
  </si>
  <si>
    <t>GRNNFR74H58H224Y</t>
  </si>
  <si>
    <t>GRANDE NADIA FORTUNATA</t>
  </si>
  <si>
    <t>piergiovanni vincenza e anna maria</t>
  </si>
  <si>
    <t>AZIENDA AGRICOLA PIERGIOVANNI S.S.</t>
  </si>
  <si>
    <t>GRGRRT65L11C573P</t>
  </si>
  <si>
    <t>GIORGINI ROBERTO</t>
  </si>
  <si>
    <t>NLLMTT90M10G535A</t>
  </si>
  <si>
    <t>ANELLI MATTEO</t>
  </si>
  <si>
    <t>SOCIETA' AGRICOLA LARZANO S.S.</t>
  </si>
  <si>
    <t>BRTNDR81H09A132E</t>
  </si>
  <si>
    <t>BERTONI ANDREA</t>
  </si>
  <si>
    <t>3G VERDE SOCIETA' AGRICOLA ARL</t>
  </si>
  <si>
    <t>CASALE TUFELLO SOCIETA' ARL</t>
  </si>
  <si>
    <t>SOC. AGR.MARSILIO ALESSANDRO, ANTONIO E ANGELOS.S.</t>
  </si>
  <si>
    <t>SCRVCN78C12A258W</t>
  </si>
  <si>
    <t>SCIARRA VINCENZO</t>
  </si>
  <si>
    <t>SCLNTN84A30L719G</t>
  </si>
  <si>
    <t>SCIALANGA ANTONIO</t>
  </si>
  <si>
    <t>CRDNTN97C27H282Q</t>
  </si>
  <si>
    <t>CARDILLI ANTONIO</t>
  </si>
  <si>
    <t>MERUMALIA SOCIETA' AGRICOLA SEMPLICE</t>
  </si>
  <si>
    <t>AZ. AGRICOLA BELLINI ANTONIO E TIZIANO</t>
  </si>
  <si>
    <t>CMLDVD77L13H501P</t>
  </si>
  <si>
    <t>CAMILLO DAVIDE</t>
  </si>
  <si>
    <t>DFLDNL83A17L120B</t>
  </si>
  <si>
    <t>DE FILIPPIS DANIELE</t>
  </si>
  <si>
    <t>CRCFNC72E23A515O</t>
  </si>
  <si>
    <t>CROCENZI FRANCESCO</t>
  </si>
  <si>
    <t>LVTLRD61E06A059Y</t>
  </si>
  <si>
    <t>LOVATO LEONARDO</t>
  </si>
  <si>
    <t>NCNSMN89S54H534V</t>
  </si>
  <si>
    <t>INCANTI SIMONA</t>
  </si>
  <si>
    <t>SOCIETA' COOPERATIVA AGRICOLA CASTAGNE DI MONTELLA</t>
  </si>
  <si>
    <t>LAUDAV SOCIETA AGRICOLA SEMPLICE</t>
  </si>
  <si>
    <t>NLLGRG59R06G852F</t>
  </si>
  <si>
    <t>ANELLI GIORGIO</t>
  </si>
  <si>
    <t>TRAVERSA SOCIETA' SEMPLICE AGRICOLA</t>
  </si>
  <si>
    <t>MLNGPT43P02A182G</t>
  </si>
  <si>
    <t>MILANESE GIAN PIETRO</t>
  </si>
  <si>
    <t>TRVRST71T07L304J</t>
  </si>
  <si>
    <t>TRAVERSA ERNESTO</t>
  </si>
  <si>
    <t>SCIALANGA FABIO E STEFANO S.S. AZ. AGR.</t>
  </si>
  <si>
    <t>PLLSNT47C08F359X</t>
  </si>
  <si>
    <t>POLLICINO SANTO</t>
  </si>
  <si>
    <t>GENAGRICOLA S.P.A. - AZ. CASCINOTTO</t>
  </si>
  <si>
    <t>TRIESTE</t>
  </si>
  <si>
    <t>MZZMLL67A54E330P</t>
  </si>
  <si>
    <t>MAZZI MIRELLA</t>
  </si>
  <si>
    <t>DGMSFN71T26A515V</t>
  </si>
  <si>
    <t>DI GIAMMATTEO STEFANO</t>
  </si>
  <si>
    <t>BNCLCU68T09A515J</t>
  </si>
  <si>
    <t>BIANCHI LUCA</t>
  </si>
  <si>
    <t>LVRRZO61L31D458Q</t>
  </si>
  <si>
    <t>LIVERANI ORAZIO</t>
  </si>
  <si>
    <t>BNLSPL45A12C426U</t>
  </si>
  <si>
    <t>BONALDI SIMPLICIO DI ABRAMO</t>
  </si>
  <si>
    <t>BSTMNC71R65E472G</t>
  </si>
  <si>
    <t>BIASETTO MONICA</t>
  </si>
  <si>
    <t>SOCIETA AGRICOLA IL CORSIERO SRLS</t>
  </si>
  <si>
    <t>TUEGNN58D10F258Q</t>
  </si>
  <si>
    <t>TUE' GIOVANNI</t>
  </si>
  <si>
    <t>S.AGRI.V.IT.</t>
  </si>
  <si>
    <t>GHGMNL84C12E472J</t>
  </si>
  <si>
    <t>GHIGLIANOVIC MANUELE</t>
  </si>
  <si>
    <t>CRSSGF77D30A515E</t>
  </si>
  <si>
    <t>CERASANI SERGIO FRANCESCO</t>
  </si>
  <si>
    <t>MNTDVD86D26D611Z</t>
  </si>
  <si>
    <t>MONTESISSA DAVIDE</t>
  </si>
  <si>
    <t>TRNVCN62R52H359J</t>
  </si>
  <si>
    <t>TORNESE VINCENZA</t>
  </si>
  <si>
    <t>GRNDNC77C02G786B</t>
  </si>
  <si>
    <t>GUARINO DOMENICO SALVATORE</t>
  </si>
  <si>
    <t>DPLGNN86T21H501W</t>
  </si>
  <si>
    <t>di paolantonio giovanni</t>
  </si>
  <si>
    <t>RVTSRN85M56E897L</t>
  </si>
  <si>
    <t>RIVETTI SABRINA</t>
  </si>
  <si>
    <t>PM AGRICOLA S.R.L.</t>
  </si>
  <si>
    <t>TMSNTN84E20H282I</t>
  </si>
  <si>
    <t>TOMASSETTI ANTONIO</t>
  </si>
  <si>
    <t>SOCIETA' AGRICOLA LA CORTE S.S.</t>
  </si>
  <si>
    <t>SOCIETA' AGRICOLA DI PASQUALE S.R.L.</t>
  </si>
  <si>
    <t>SOC. COOP ZOOTECNICA VITERBESE</t>
  </si>
  <si>
    <t>SAIVCONGER SOC. COOP. AGRICOLA</t>
  </si>
  <si>
    <t>SCTPLA88C07C261F</t>
  </si>
  <si>
    <t>SCOTTI PAOLO</t>
  </si>
  <si>
    <t>CNSMLE53T25H912Z</t>
  </si>
  <si>
    <t>CANOSSA EMILIO</t>
  </si>
  <si>
    <t>SOCIETA' AGRICOLA CANOSSA RENZO E CARLO S.S.</t>
  </si>
  <si>
    <t>CRSCSD59S28H772M</t>
  </si>
  <si>
    <t>CERASANI CESIDIO</t>
  </si>
  <si>
    <t>CRRLRT88E07I438E</t>
  </si>
  <si>
    <t>CERRATO LORETO</t>
  </si>
  <si>
    <t>DGRSRA95P66I712Y</t>
  </si>
  <si>
    <t>DI GIROLAMO SARA</t>
  </si>
  <si>
    <t>L'UNIONE DI IACOVACCI RENATO E DI GIROLAMO MIRELLA</t>
  </si>
  <si>
    <t>SOC. AGR. ADRIANO VERGATI E C. S</t>
  </si>
  <si>
    <t>SOCIETA' AGRICOLA AONZO MASSIMO S.S.</t>
  </si>
  <si>
    <t>PVIMTT81S11G186U</t>
  </si>
  <si>
    <t>PIVA MATTEO</t>
  </si>
  <si>
    <t>SLVNLS75B58H501E</t>
  </si>
  <si>
    <t>SALVI ANNALISA</t>
  </si>
  <si>
    <t>SCFNTN96M01A515J</t>
  </si>
  <si>
    <t>SCAFATI ANTONIO</t>
  </si>
  <si>
    <t>MCCNNN58B27B787Y</t>
  </si>
  <si>
    <t>MACCAGNANO ANTONINO</t>
  </si>
  <si>
    <t>COOPERATIVA AGRICOLA LINEA VERDE - SOCIETA' COOPERATIVA</t>
  </si>
  <si>
    <t>LBNFNC96D11F138K</t>
  </si>
  <si>
    <t>ALBANO FRANCESCO</t>
  </si>
  <si>
    <t>FSLFDL78M19E532S</t>
  </si>
  <si>
    <t>FUSILLO FILADELFO</t>
  </si>
  <si>
    <t>SOC.AGR. NATURA VERDE BIO DI CABRINI BRUNO E C S.S</t>
  </si>
  <si>
    <t>FUNGHIDEA SRL</t>
  </si>
  <si>
    <t>CRCGPR57M11L120C</t>
  </si>
  <si>
    <t>CAROCCI GIANPIERO</t>
  </si>
  <si>
    <t>TRTNLL92S06F912Z</t>
  </si>
  <si>
    <t>TORTORA ANIELLO</t>
  </si>
  <si>
    <t>CRCDNL88S10L120M</t>
  </si>
  <si>
    <t>CAROCCI DANIELE</t>
  </si>
  <si>
    <t>AGRICOLA FEDERICO SOCIETA' AGRICOLA SEMPLICE</t>
  </si>
  <si>
    <t>MCSTZN62L54I118U</t>
  </si>
  <si>
    <t>MACIS TIZIANA</t>
  </si>
  <si>
    <t>GRDPRZ65A70D548Z</t>
  </si>
  <si>
    <t>GARDELLINI PATRIZIA</t>
  </si>
  <si>
    <t>NGLVLR82E04I472K</t>
  </si>
  <si>
    <t>ANGELICA VALERIO</t>
  </si>
  <si>
    <t>SOCIETA' AGRICOLA CALIGARI E BABBI S.S.</t>
  </si>
  <si>
    <t>GHLRNN59T60D599J</t>
  </si>
  <si>
    <t>GHELFI ROSANNA</t>
  </si>
  <si>
    <t>VTLFBA82L23C469G</t>
  </si>
  <si>
    <t>VITALI FABIO</t>
  </si>
  <si>
    <t>NGRGPP60C13D662L</t>
  </si>
  <si>
    <t>NOGAROTTO GIUSEPPE AMEDEO</t>
  </si>
  <si>
    <t>MDRGLC70A12H199Y</t>
  </si>
  <si>
    <t>AMADORI GIANLUCA</t>
  </si>
  <si>
    <t>TRTRCR69A21C814M</t>
  </si>
  <si>
    <t>TARTARINI RICCARDO</t>
  </si>
  <si>
    <t>AGRICOLA FATARELLA SRL</t>
  </si>
  <si>
    <t>RAVAIOLI GABRIELE, RIDOLFI SAURA E FIGLI S.S.</t>
  </si>
  <si>
    <t>COOP. AGRICOLA PROGRESSO S.R.L.</t>
  </si>
  <si>
    <t>SOCIETA' AGRICOLA COMENCINI GELMINO, MARCO E LUCA</t>
  </si>
  <si>
    <t>DLLMRZ65A15G535H</t>
  </si>
  <si>
    <t>DALLOSPEDALE MAURIZIO</t>
  </si>
  <si>
    <t>AZ. AGR. F.LLI FERRERA S.S.</t>
  </si>
  <si>
    <t>RCCLVE51R06F223S</t>
  </si>
  <si>
    <t>RUOCCO ELVIO</t>
  </si>
  <si>
    <t>ZUCCARELLA-SOCIETA' COOPERATIVA AGRICOLA</t>
  </si>
  <si>
    <t>SOCIETA' AGRICOLA FABRIANA S.R.L.</t>
  </si>
  <si>
    <t>NLLFPP62D28G535I</t>
  </si>
  <si>
    <t>ANELLI FILIPPO</t>
  </si>
  <si>
    <t>LSSGNN67H30G852V</t>
  </si>
  <si>
    <t>ALUSSI GIANNI</t>
  </si>
  <si>
    <t>AZ.AGR.BORGHESA VECCHIA S.S.SOCIETA' AGRICOLA</t>
  </si>
  <si>
    <t>CASELLA CAMONI SOCIETA' SEMPLICE AGRICOLA</t>
  </si>
  <si>
    <t>SOCIETA AGRICOLA LE TERRE DI GIO S.S.</t>
  </si>
  <si>
    <t>GMBGRG67C18D458A</t>
  </si>
  <si>
    <t>GAMBERINI GIORGIO</t>
  </si>
  <si>
    <t>MLNFNZ69E26D458D</t>
  </si>
  <si>
    <t>MELANDRI FIORENZO</t>
  </si>
  <si>
    <t>PIANA DEL VISCIOLO - SOC. COOP. AGRICOLA</t>
  </si>
  <si>
    <t>F.LLI DIMALLIO SOCIETA' AGRICOLA SRL</t>
  </si>
  <si>
    <t>SNSBRN49R28D458M</t>
  </si>
  <si>
    <t>SANSONI BRUNO</t>
  </si>
  <si>
    <t>DEGIOVI S.R.L. S.AGRICOLA</t>
  </si>
  <si>
    <t>AZ.AGR.G.S.G.SIPIONE S.S.</t>
  </si>
  <si>
    <t>TSLRRT79T16D548T</t>
  </si>
  <si>
    <t>TOSELLI ROBERTO</t>
  </si>
  <si>
    <t>VCCCNZ76L56A965V</t>
  </si>
  <si>
    <t>VACCARI CINZIA</t>
  </si>
  <si>
    <t>SOCIETA' AGRICOLA AGRIBERLATO S.S.</t>
  </si>
  <si>
    <t>FRNSVT60B19G283E</t>
  </si>
  <si>
    <t>FRANZESE SALVATORE</t>
  </si>
  <si>
    <t>PREVNC80P67H163H</t>
  </si>
  <si>
    <t>EPIRO VERONICA</t>
  </si>
  <si>
    <t>DMLNTN89S14H926C</t>
  </si>
  <si>
    <t>DIMALLIO ANTONIO</t>
  </si>
  <si>
    <t>CRTNRC89P06H501V</t>
  </si>
  <si>
    <t>CARTONI ENRICO</t>
  </si>
  <si>
    <t>AGRICOLA CERI S.S.</t>
  </si>
  <si>
    <t>PTRNCL73A31B296J</t>
  </si>
  <si>
    <t>PIETROPOLI NICOLA</t>
  </si>
  <si>
    <t>DVNSVR80P10F839J</t>
  </si>
  <si>
    <t>D'AVINO SAVERIO</t>
  </si>
  <si>
    <t>MASSEI MASSIMILIANO E ROBERTO SS</t>
  </si>
  <si>
    <t>LVSSFN76E31E472L</t>
  </si>
  <si>
    <t>LOVISETTO STEFANO</t>
  </si>
  <si>
    <t>CO.ACRI SOCIETA' AGRICOLA COOPERATIVA</t>
  </si>
  <si>
    <t>AZIENDA AGRICOLA ORO DI TOMASI ROBERTA E SALAFIA PAOLA SOCIETA' SEMPLICE</t>
  </si>
  <si>
    <t>AZIENDA AGRICOLA ARCOBALENO DI TOMASI ROSARIO SOCIETA' SEMPLICE</t>
  </si>
  <si>
    <t>ASSOCIAZIONE TRA PRODUTTORI ITALICO</t>
  </si>
  <si>
    <t>AZIENDA AGRICOLA AZZURRA DI TOMASI ROSARIO E TOMASI SALVATORE SOCIETA' SEMPLICE</t>
  </si>
  <si>
    <t>GNTMKA79T21A345S</t>
  </si>
  <si>
    <t>GENTILE MAIKO</t>
  </si>
  <si>
    <t>AZIENDA AGRICOLA BR SOC. SEMPLICE AGRICOLA</t>
  </si>
  <si>
    <t>BNNNGL79B12A258D</t>
  </si>
  <si>
    <t>BONANNI ANGELO</t>
  </si>
  <si>
    <t>TOSCANO MANDATORICCIO ANGELA SRL</t>
  </si>
  <si>
    <t>DPLNTN77R23A515E</t>
  </si>
  <si>
    <t>DI PAOLO ANTONIO</t>
  </si>
  <si>
    <t>COOPERGREEN</t>
  </si>
  <si>
    <t>SOCIETA' AGRICOLA LA CARTIERA TENUTA DI GUSSOLA S.S.</t>
  </si>
  <si>
    <t>SOCIETA' AGRICOLA MOTOLESE</t>
  </si>
  <si>
    <t>FRNDNL85A28F712C</t>
  </si>
  <si>
    <t>FRANCHETTI DANIELE</t>
  </si>
  <si>
    <t>SOCIETA' AGRICOLA ZONE VOCATE DI ANCESCHI</t>
  </si>
  <si>
    <t>F.LLI CAVALLARO SRL</t>
  </si>
  <si>
    <t>MRCMNO76B41H282I</t>
  </si>
  <si>
    <t>LE CASE DEL PIANO</t>
  </si>
  <si>
    <t>LA VIGNARELLA SOCIETA' SEMPLICE AGRICOLA</t>
  </si>
  <si>
    <t>SOCIETA' AGRICOLA SEMPLICE TRINAGRY</t>
  </si>
  <si>
    <t>O.P. ATHENA SOCIETA' CONSORTILE A R.L.</t>
  </si>
  <si>
    <t>DRSNMR63S68A944R</t>
  </si>
  <si>
    <t>DE ROSSI ANNA MARIA</t>
  </si>
  <si>
    <t>LE DOLCEZZE DELL'ETNA SOC. COOP.</t>
  </si>
  <si>
    <t>LA DELIZIOSA SOC. COOP. A R.L.</t>
  </si>
  <si>
    <t>BUASVT73M23A841I</t>
  </si>
  <si>
    <t>BUA SALVATORE</t>
  </si>
  <si>
    <t>DOVESI DINO E MASSIMO S.S. SOC. AGRICOLA</t>
  </si>
  <si>
    <t>LBNRRT75P06Z700W</t>
  </si>
  <si>
    <t>ALBUNIA ROBERTO</t>
  </si>
  <si>
    <t>CNTMHL79H30H703U</t>
  </si>
  <si>
    <t>CONTE MICHELE</t>
  </si>
  <si>
    <t>RED CO.P. SOC.CONSORTILE A.R.L.</t>
  </si>
  <si>
    <t>CBLSVR71E03E038M</t>
  </si>
  <si>
    <t>IACOBELLIS SAVERIO</t>
  </si>
  <si>
    <t>LNDLRT53T07E289R</t>
  </si>
  <si>
    <t>LANDI ALBERTINO</t>
  </si>
  <si>
    <t>LTRSVT45M31G253G</t>
  </si>
  <si>
    <t>ALTIERI SALVATORE</t>
  </si>
  <si>
    <t>AGRICOLA ORIANI e PECCHIA SRL</t>
  </si>
  <si>
    <t>ORTI DI PUGLIA SOC AGRICOLA A R.L.</t>
  </si>
  <si>
    <t>PIRRACCHIO FRANCESCO S.R.L.</t>
  </si>
  <si>
    <t>SOCIETA' AGRICOLA GRAPES S.S.</t>
  </si>
  <si>
    <t>VVDGTN62D30E730U</t>
  </si>
  <si>
    <t>AVVEDUTI AGOSTINO</t>
  </si>
  <si>
    <t>PAOLILLO S.R.L.</t>
  </si>
  <si>
    <t>SOCIETA' AGRICOLA SEMPLICE PODDA FRANCESCO e ANDRE</t>
  </si>
  <si>
    <t>TRSDNC75S53E498Z</t>
  </si>
  <si>
    <t>TORSIELLO DOMENICA</t>
  </si>
  <si>
    <t>GAUDENZI ENNIO E RAVAIOLI IRENE S.S. SOC. AGR.</t>
  </si>
  <si>
    <t>MRNRNO60P30D121D</t>
  </si>
  <si>
    <t>MARANGONI ORIANO</t>
  </si>
  <si>
    <t>ANDREINI MATTIA E MARCO - SOCIETA' AGRICOLA S.S.</t>
  </si>
  <si>
    <t>TBLNDR73M08D150S</t>
  </si>
  <si>
    <t>TABLONI ANDREA</t>
  </si>
  <si>
    <t>APO CONTEA SOCIETA' COOPERATIVA AGRICOLA</t>
  </si>
  <si>
    <t>SOCIETA' AGRICOLA PORRINI FLAVIO E STELIO S.S.</t>
  </si>
  <si>
    <t>ORTOVALLEPO' S.R.L.S. SOCIETA' AGRICOLA</t>
  </si>
  <si>
    <t>LE TERRE DI DEMETRA SOCIETA' SEMPLICE SOCIETA' AGRICOLA</t>
  </si>
  <si>
    <t>DTLPRN53L18F646P</t>
  </si>
  <si>
    <t>DI TULLIO PIERINO</t>
  </si>
  <si>
    <t>GVARFL72E62A182A</t>
  </si>
  <si>
    <t>GAVIO RAFFAELLA MARIA RITA</t>
  </si>
  <si>
    <t>SOC.AGR.SANT'AMBROGIO S.S. DI GIULIANO F. E C.</t>
  </si>
  <si>
    <t>CVRFNC68C29A662I</t>
  </si>
  <si>
    <t>CIAVARELLA FRANCESCO</t>
  </si>
  <si>
    <t>ORTOBIO VAL TAVO S.S.</t>
  </si>
  <si>
    <t>SOCIETA' AGRICOLA GARUTI G. E G. S.S.</t>
  </si>
  <si>
    <t>FBBNDR65C22H199Q</t>
  </si>
  <si>
    <t>FABBRI ANDREA</t>
  </si>
  <si>
    <t>GLNGLI55A04D548B</t>
  </si>
  <si>
    <t>GOLINELLI GIULIO</t>
  </si>
  <si>
    <t>TSNGNN61A23L304O</t>
  </si>
  <si>
    <t>TOSONOTTI GIOVANNI</t>
  </si>
  <si>
    <t>BTTLCN81S55E472H</t>
  </si>
  <si>
    <t>BOTTICELLI LUCIANA</t>
  </si>
  <si>
    <t>BRBGPP72T22A515E</t>
  </si>
  <si>
    <t>BARBAROSSA GIUSEPPE</t>
  </si>
  <si>
    <t>ACCIARRI SOCIETA' AGRICOLA S.R.L.</t>
  </si>
  <si>
    <t>SNTLSN86E05A515T</t>
  </si>
  <si>
    <t>SANTILLI ALESSANDRO</t>
  </si>
  <si>
    <t>AZ.AGR. DIPINTO DI DIPINTO N. e C. SOC. SEM.</t>
  </si>
  <si>
    <t>NATURALMENTE LEONFORTE</t>
  </si>
  <si>
    <t>Natura Nuova SPA Consortile</t>
  </si>
  <si>
    <t>CMPGPP73T10I864S</t>
  </si>
  <si>
    <t>BNDRMN68S50D458P</t>
  </si>
  <si>
    <t>BANDINI RAMONA</t>
  </si>
  <si>
    <t>O.P. ARMONIA SOCIETA' AGRICOLA CONSORTILE S.R.L.</t>
  </si>
  <si>
    <t>AZIENDE AGRICOLE ASSOCIATE MARINA IBLEA</t>
  </si>
  <si>
    <t>CORTE GILIOLA S.S. SOCIETA' AGRICOLA</t>
  </si>
  <si>
    <t>NBLRRT53C21G834Z</t>
  </si>
  <si>
    <t>NOBILE ROBERTO</t>
  </si>
  <si>
    <t>ORTOFRUTTA F.LLI SCUDERI SNC</t>
  </si>
  <si>
    <t>ZGNDRN44P26A393Z</t>
  </si>
  <si>
    <t>ZAGANI ADRIANO</t>
  </si>
  <si>
    <t>CLSDNL63T08I403H</t>
  </si>
  <si>
    <t>COLUSSI DANIELE</t>
  </si>
  <si>
    <t>TENUTA LAMBERTI SRL - PARMENIDE</t>
  </si>
  <si>
    <t>LMBGST82L13A494J</t>
  </si>
  <si>
    <t>LOMBARDO AUGUSTO</t>
  </si>
  <si>
    <t>RCLLRA62P24B509V</t>
  </si>
  <si>
    <t>ERCOLANI LAURO</t>
  </si>
  <si>
    <t>LAGO D'ORO DEI F.LLI D'APICE SOC.SEMPL.</t>
  </si>
  <si>
    <t>DDMLRT67D15D061P</t>
  </si>
  <si>
    <t>DADOMO ALBERTO</t>
  </si>
  <si>
    <t>AGRICOLA AGRILEAF S.S.</t>
  </si>
  <si>
    <t>PCCLNT64S15D005S</t>
  </si>
  <si>
    <t>PICCOLI LUIGI ANTONIO</t>
  </si>
  <si>
    <t>PLTGPP39B19I799P</t>
  </si>
  <si>
    <t>POLATO GIUSEPPE</t>
  </si>
  <si>
    <t>DGLGPP68D13C469N</t>
  </si>
  <si>
    <t>DIEGOLI GIUSEPPE</t>
  </si>
  <si>
    <t>PRRCRL72L12A717J</t>
  </si>
  <si>
    <t>PIERRO CARLO</t>
  </si>
  <si>
    <t>FNTFNC56R28L120Z</t>
  </si>
  <si>
    <t>FONTANELLA FRANCESCO PAOLO</t>
  </si>
  <si>
    <t>SOCIETA' AGRICOLA CRISTONI FILIPPO E CELESTINO S.S</t>
  </si>
  <si>
    <t>COOP. SERRADIFALCO S.R.L.</t>
  </si>
  <si>
    <t>PRRNTN70T20H703D</t>
  </si>
  <si>
    <t>PIERRO ANTONIO</t>
  </si>
  <si>
    <t>LADY FRUITS SOCIETA' AGRICOLA S.S.</t>
  </si>
  <si>
    <t>PTRRCC55A09H281K</t>
  </si>
  <si>
    <t>PATRI' ROCCO</t>
  </si>
  <si>
    <t>SOCIETA' AGRICOLA BUSILLO ANGELO e FIGLIO S.S.</t>
  </si>
  <si>
    <t>TTANGL63T10H501X</t>
  </si>
  <si>
    <t>TATA ANGELO</t>
  </si>
  <si>
    <t>TM NATURALMENTE SOC. COOP. AGRICOLA</t>
  </si>
  <si>
    <t>AZ. AGRICOLA F.LLI CARATOZZOLO S.A.S.</t>
  </si>
  <si>
    <t>PANTO' E C. SNC</t>
  </si>
  <si>
    <t>BERTORELLO SERGIO CHIAFFREDO E SILVANO</t>
  </si>
  <si>
    <t>BSLNGL66T29D390J</t>
  </si>
  <si>
    <t>BUSILLO ANGELO</t>
  </si>
  <si>
    <t>GREMFR64E12A952S</t>
  </si>
  <si>
    <t>GEIER MANFRED</t>
  </si>
  <si>
    <t>AOP AMBRO SOCIETA COOPERATIVA AGRICOLA A.R.L.</t>
  </si>
  <si>
    <t>SOCIETA' COOPERATIVA AGRICOLA MITA</t>
  </si>
  <si>
    <t>GGNBNR68C03A801D</t>
  </si>
  <si>
    <t>GIAGNI BERNARDINO</t>
  </si>
  <si>
    <t>DE GRAZIA ALFREDO e FRANCESCO SOC. SEMPLICE</t>
  </si>
  <si>
    <t>AMASENO SOCIETA' COOPERATIVA AGRICOLA</t>
  </si>
  <si>
    <t>AZAGR MORISI ANGELO E C. S.S.</t>
  </si>
  <si>
    <t>CORTE AGRIVERDE SOCIETA' AGRICOLA SRLS</t>
  </si>
  <si>
    <t>COOPERTAIVA AGRICOLA PLATINUM SOCIETA COOP</t>
  </si>
  <si>
    <t>STTGNN69R07B428I</t>
  </si>
  <si>
    <t>ASTUTO GIOVANNI</t>
  </si>
  <si>
    <t>SOC.TA' AGR.LA PICCOLO LAGO DI BUFFA M.C. E C. SAS</t>
  </si>
  <si>
    <t>MRNPRL72P26A182L</t>
  </si>
  <si>
    <t>MIRONE PIETRO LUIGI</t>
  </si>
  <si>
    <t>O.P. ROSSA DI SICILIA SOC. COOP. AGR.</t>
  </si>
  <si>
    <t>GLNPQL63E05C351C</t>
  </si>
  <si>
    <t>GIULIANO PASQUALE</t>
  </si>
  <si>
    <t>AZIENDA AGRICOLA SANTARELLI SONIA E STEFANIA</t>
  </si>
  <si>
    <t>EURO-COOP SOC.COOP.AGRICOLA</t>
  </si>
  <si>
    <t>DPLCLD79M03D643L</t>
  </si>
  <si>
    <t>DI PALMA CLAUDIO</t>
  </si>
  <si>
    <t>POZZORSOGNO SRL</t>
  </si>
  <si>
    <t>ZAR SOC.COOPERATIVA AGRICOLA</t>
  </si>
  <si>
    <t>DNGLNZ90P08I158K</t>
  </si>
  <si>
    <t>D'ANGELO LORENZO</t>
  </si>
  <si>
    <t>RDGRCC59E15A463N</t>
  </si>
  <si>
    <t>RADOGNA ROCCO</t>
  </si>
  <si>
    <t>RDGGRD86R03D643I</t>
  </si>
  <si>
    <t>RADOGNA GERARDO</t>
  </si>
  <si>
    <t>GE.M.MA DI PUGLIA SOCIETA' SEMPLICE AGRICOLA</t>
  </si>
  <si>
    <t>L'ORTOLANO DI DI LEO GIUSEPPE SRLS</t>
  </si>
  <si>
    <t>GRCNLM62T13H926U</t>
  </si>
  <si>
    <t>GRECO ANGELO MARIA</t>
  </si>
  <si>
    <t>GRCLRD89L13D643Y</t>
  </si>
  <si>
    <t>GRECO LEONARDO ALESSANDRO</t>
  </si>
  <si>
    <t>SOCIETA' AGRICOLA MAZZARELLI S.S.</t>
  </si>
  <si>
    <t>APULIA S.R.L. SOCIETA' AGRICOLA</t>
  </si>
  <si>
    <t>SCCNTN72S25L273F</t>
  </si>
  <si>
    <t>SACCONE ANTONIO</t>
  </si>
  <si>
    <t>SCCGPP93E23L273L</t>
  </si>
  <si>
    <t>SACCO GIUSEPPE</t>
  </si>
  <si>
    <t>LCNNCL45T11H985D</t>
  </si>
  <si>
    <t>LUCIANI NICOLA</t>
  </si>
  <si>
    <t>FRRNMR41P60H985Z</t>
  </si>
  <si>
    <t>FERRO ANNA MARIA</t>
  </si>
  <si>
    <t>CLTNTN90M06D708H</t>
  </si>
  <si>
    <t>COLETTI ANTONIO</t>
  </si>
  <si>
    <t>CLTLEI84S04D708L</t>
  </si>
  <si>
    <t>COLETTI ELIA</t>
  </si>
  <si>
    <t>GREEN PLANTE SOC. COOP. AGRICOLA</t>
  </si>
  <si>
    <t>GGLNCL71S11I158N</t>
  </si>
  <si>
    <t>GAGLIARDI NICOLA</t>
  </si>
  <si>
    <t>GGLTTL76C13I158H</t>
  </si>
  <si>
    <t>GAGLIARDI ATTILIO</t>
  </si>
  <si>
    <t>TSOGNN66H11A944Z</t>
  </si>
  <si>
    <t>TOSI GIANNI</t>
  </si>
  <si>
    <t>TERRE DI MONTAGNA SOCIETA' AGRICOLA SEMPLICE</t>
  </si>
  <si>
    <t>GMBLSN97P10A944A</t>
  </si>
  <si>
    <t>GAMBERINI ALESSANDRO</t>
  </si>
  <si>
    <t>SOCIETA AGRICOLA MONTRONI E BRINI</t>
  </si>
  <si>
    <t>A.BIO.MED SOC. COOP.AGR. A R.L</t>
  </si>
  <si>
    <t>PLCPTR70B25H926M</t>
  </si>
  <si>
    <t>PLACENTINO PIETRO</t>
  </si>
  <si>
    <t>VCHLBA41D49H921I</t>
  </si>
  <si>
    <t>VICHI ALBA</t>
  </si>
  <si>
    <t>GRLLSB46A60A339K</t>
  </si>
  <si>
    <t>GIROLAMODIBARI LUCIA SEBASTIANA</t>
  </si>
  <si>
    <t>PLLMTT83P21D458W</t>
  </si>
  <si>
    <t>PELLICONI MATTEO</t>
  </si>
  <si>
    <t>AZIENDA AGRICOLA PERNICE GROUP DI PERNICE LUIGI E PERNICE CI</t>
  </si>
  <si>
    <t>AGRI - CULTURE SOCIETA' COOPERATIVA AGRICOLA</t>
  </si>
  <si>
    <t>FDDFLV76P52G113Z</t>
  </si>
  <si>
    <t>FADDA FLAVIA</t>
  </si>
  <si>
    <t>PRTLCU67R55H985L</t>
  </si>
  <si>
    <t>PERTA LUCIA</t>
  </si>
  <si>
    <t>SOCIETA' AGRICOLA GLI ORTI DI ASTOLFI S.S.</t>
  </si>
  <si>
    <t>BNDNGL55E13I535B</t>
  </si>
  <si>
    <t>BENEDETTO ANGELO</t>
  </si>
  <si>
    <t>BRRNGL81E21D643U</t>
  </si>
  <si>
    <t>BORRELLI ANGELO</t>
  </si>
  <si>
    <t>BRRCMN78A71D643Q</t>
  </si>
  <si>
    <t>BORRELLI CARMEN</t>
  </si>
  <si>
    <t>DNTSVR77T25F912I</t>
  </si>
  <si>
    <t>D'ANTUONO SAVERIO</t>
  </si>
  <si>
    <t>PRSSFO64R64I437A</t>
  </si>
  <si>
    <t>PARIS SOFIA</t>
  </si>
  <si>
    <t>FRANCESCO PIO SOCIETA' COOPERATIVA AGRICOLA</t>
  </si>
  <si>
    <t>BSLGNN36P21I754O</t>
  </si>
  <si>
    <t>BASILE GIOVANNI</t>
  </si>
  <si>
    <t>RSTMZP83A17I954S</t>
  </si>
  <si>
    <t>ROSITO MAURIZIO PRIMO</t>
  </si>
  <si>
    <t>AZIENDA CANTARUTTI ALFIERI SOCIETA' AGRICOLA</t>
  </si>
  <si>
    <t>SOCIETA AGRICOLA CARLOTTI CRISTIANA E CARLOTTI GIA</t>
  </si>
  <si>
    <t>CANTINA VIGNAIOLI PERTINACE SCA</t>
  </si>
  <si>
    <t>Lucchi e Guastalli S.S.</t>
  </si>
  <si>
    <t>LA SPEZIA</t>
  </si>
  <si>
    <t>BRRMHL55D19H898K</t>
  </si>
  <si>
    <t>BORRELLI MICHELE</t>
  </si>
  <si>
    <t>SLVMHL97P16D643T</t>
  </si>
  <si>
    <t>SALVATORE MICHELANGELO</t>
  </si>
  <si>
    <t>SOCIETA AGRICOLA ROCCA DELLE MACIE SRL</t>
  </si>
  <si>
    <t>PRNGNN68E27L273E</t>
  </si>
  <si>
    <t>PERNA GIOVANNI</t>
  </si>
  <si>
    <t>LPRMRA66P07H985H</t>
  </si>
  <si>
    <t>LA PORTA MARIO</t>
  </si>
  <si>
    <t>SOCIETA' AGRICOLA L'ULIVO S.S. DI LUCA RUBBI E C.</t>
  </si>
  <si>
    <t>PRNLNS67D05L273F</t>
  </si>
  <si>
    <t>PERNA ALFONSO</t>
  </si>
  <si>
    <t>SOCIETA COOPERATIVA AGRICOLA AGRIVERDE</t>
  </si>
  <si>
    <t>CSRMHL70R25A944P</t>
  </si>
  <si>
    <t>CESARI MICHELE</t>
  </si>
  <si>
    <t>MGLLND80L66F839Y</t>
  </si>
  <si>
    <t>MAGLIARELLA IOLANDA</t>
  </si>
  <si>
    <t>MEDITERRANEA ORGANIC SOCIETA COOPERATIVA</t>
  </si>
  <si>
    <t>ZRZNLS68D46C758I</t>
  </si>
  <si>
    <t>ZORZETTIG ANNALISA</t>
  </si>
  <si>
    <t>RBNLGU73L29F152H</t>
  </si>
  <si>
    <t>RUBINO LUIGI</t>
  </si>
  <si>
    <t>TLLMRC68D30B249M</t>
  </si>
  <si>
    <t>TULLINI MIRCO</t>
  </si>
  <si>
    <t>BBTMHL65L25G761T</t>
  </si>
  <si>
    <t>ABBATANTUONI MICHELE</t>
  </si>
  <si>
    <t>GRFFNC63L24L273F</t>
  </si>
  <si>
    <t>GAROFALO FRANCESCO</t>
  </si>
  <si>
    <t>AZIENDA FORCHIR DI BIANCHINI GIANFRANCO e C.</t>
  </si>
  <si>
    <t>MLLMNL81R26I535C</t>
  </si>
  <si>
    <t>MALLIA EMANUELE</t>
  </si>
  <si>
    <t>BRNMRC65S05A944I</t>
  </si>
  <si>
    <t>BRUNELLO MARCO</t>
  </si>
  <si>
    <t>RMNGPP44D13G761R</t>
  </si>
  <si>
    <t>ROMANO GIUSEPPE</t>
  </si>
  <si>
    <t>F.LLI BUCCI S.S.</t>
  </si>
  <si>
    <t>ZANELLI GIOVANNI E ZANELLI GIAN CARLO S.S. SOCIETA</t>
  </si>
  <si>
    <t>SOCIETA' SEMPLICE AGRICOLA DI GIOVANNI ALGIERI e C</t>
  </si>
  <si>
    <t>SOCIETA' SEMPLICE AGRICOLA P.A.G.</t>
  </si>
  <si>
    <t>VIGNANOVE SRL SOCIETA' AGRICOLA</t>
  </si>
  <si>
    <t>ASSOCIAZIONE PUNTA STILO</t>
  </si>
  <si>
    <t>VLLLGU75M28H985Z</t>
  </si>
  <si>
    <t>VILLANI LUIGI</t>
  </si>
  <si>
    <t>FIDEL SOC. AGR. S.R.L.</t>
  </si>
  <si>
    <t>CVRGPP66C28A662B</t>
  </si>
  <si>
    <t>CIAVARELLA GIUSEPPE LUIGI</t>
  </si>
  <si>
    <t>BALLARIN LUCA MICHELE E LUIGI S.S.</t>
  </si>
  <si>
    <t>CASA VINICOLA G.GAROFOLI SPA</t>
  </si>
  <si>
    <t>GGLNCL68T08I158M</t>
  </si>
  <si>
    <t>SOCIETA' AGRICOLA CAMIGLIANO SRL</t>
  </si>
  <si>
    <t>MEDIANA SOC. COOP. AGR.LA</t>
  </si>
  <si>
    <t>AGRICOLA DE MARCO SRL</t>
  </si>
  <si>
    <t>COLTURE MEDITERRANEE SRL</t>
  </si>
  <si>
    <t>SOCIETA' AGRICOLA F. LLI ANTONIO E FRANCESCO D'ALESSANDRO</t>
  </si>
  <si>
    <t>COOP. LA PINETA A.R.L.</t>
  </si>
  <si>
    <t>RDGSDR63D10L120F</t>
  </si>
  <si>
    <t>RODIGHIERO SANDRO</t>
  </si>
  <si>
    <t>GRTLBN69D25G914X</t>
  </si>
  <si>
    <t>GIURIATI ALBANO</t>
  </si>
  <si>
    <t>SOC.AG.SEM.F.LLI SCALA DI SCALA EMAN. E PAOLA</t>
  </si>
  <si>
    <t>FRTMRZ72S03I641Y</t>
  </si>
  <si>
    <t>FORTE MAURIZIO</t>
  </si>
  <si>
    <t>san michele vitivinicola cooperativa agricola</t>
  </si>
  <si>
    <t>VNAGPP65C52E472E</t>
  </si>
  <si>
    <t>AVINO GIUSEPPINA</t>
  </si>
  <si>
    <t>MURIKE' SOCIETA' AGRICOLA SRL</t>
  </si>
  <si>
    <t>TTLNZV81H15A893Y</t>
  </si>
  <si>
    <t>ATTOLICO NUNZIO VITO</t>
  </si>
  <si>
    <t>AGRICOLA SOCIETA' COOPERATIVA</t>
  </si>
  <si>
    <t>BRTFNC40A10C292N</t>
  </si>
  <si>
    <t>BERTOCCHI FRANCO</t>
  </si>
  <si>
    <t>FONTE DI FOIANO DI GAETANO PAOLO E SIMONE S.S.</t>
  </si>
  <si>
    <t>TRRLCN52E19D548X</t>
  </si>
  <si>
    <t>TORREGGIANI LUCIANO</t>
  </si>
  <si>
    <t>SOCIETA' COOPERATIVA RINASCITA</t>
  </si>
  <si>
    <t>SOCIETA' AGRICOLA F.LLI RIGNANESE S.S.</t>
  </si>
  <si>
    <t>società agricola LUSAMA di Rignanese S.S.</t>
  </si>
  <si>
    <t>CANTINA SOCIALE DI TRENTO LE MERIDIANE sca</t>
  </si>
  <si>
    <t>AZIENDA AGRICOLA PODERI SALVAROLO SOCIETA' AGRICOL</t>
  </si>
  <si>
    <t>CCOP. AGR. CEFALA' ARL</t>
  </si>
  <si>
    <t>baldo luigi e tiziano s.s. società agricola</t>
  </si>
  <si>
    <t>SOCIETA' AGRICOLA VERONESI ENEA E MARCO S.S.</t>
  </si>
  <si>
    <t>PADOVANI GIORGIO, SECONDO MARINO,GABRIELE E ALESSA</t>
  </si>
  <si>
    <t>CONSORZIO A.P.A.M.SOC COOP A R</t>
  </si>
  <si>
    <t>PSTDNC89R03L273D</t>
  </si>
  <si>
    <t>PISTILLO DOMENICO</t>
  </si>
  <si>
    <t>KELLEREI KALTERN GENOSSENSCHAFT - LANDW. GES.</t>
  </si>
  <si>
    <t>BSOPLA64L17C469X</t>
  </si>
  <si>
    <t>BOSI PAOLO</t>
  </si>
  <si>
    <t>FRRGNN56L21I158E</t>
  </si>
  <si>
    <t>FERRAZZANO GIOVANNI</t>
  </si>
  <si>
    <t>CANTINA PRODUTTORI CORMONS SOC. COOP AGR.</t>
  </si>
  <si>
    <t>RMNNTN56A09G761U</t>
  </si>
  <si>
    <t>DNLMRN53R70L483U</t>
  </si>
  <si>
    <t>DANIELI MARINA</t>
  </si>
  <si>
    <t>DPLGNN74T09G813Y</t>
  </si>
  <si>
    <t>DI PALMA GIOVANNI</t>
  </si>
  <si>
    <t>AGR. TERZONI SURIANI COMM.MARINO DI SURIANI M. SNC</t>
  </si>
  <si>
    <t>VITIVINICOLA ANTICHI PODERI JERZU SOC.COOP.AGR.</t>
  </si>
  <si>
    <t>NUORO</t>
  </si>
  <si>
    <t>CANTINA COOP.RIF.FOND.SRL</t>
  </si>
  <si>
    <t>PANNITTERI GROUP S.A. DI PANNITTERI S.RE E PANNITTERI AURELIO e C. SNC</t>
  </si>
  <si>
    <t>DGVGPP77C13E716R</t>
  </si>
  <si>
    <t>DI GIOVINE GIUSEPPE</t>
  </si>
  <si>
    <t>AZ. AGR. SAN BENEDETTO DI PERUZZI E.L.M.</t>
  </si>
  <si>
    <t>SOC. COOP. "LA REGGIA" A.R.L.</t>
  </si>
  <si>
    <t>AGRISOCIAL BIO SOCIETA' AGRICOLA COOPERATIVA SOCIALE</t>
  </si>
  <si>
    <t>AVI ORTO BIO S.A.S. SOCIETA' AGRICOLA DI MAZZONE C</t>
  </si>
  <si>
    <t>AZ.AGR. ZARRILLI DOMENICO e FIGLI S.S.</t>
  </si>
  <si>
    <t>SOCIETA AGRICOLA GABALDO GUIDO, ANDREA E DALL OLIO MARIA</t>
  </si>
  <si>
    <t>GMBGPP73T24D643V</t>
  </si>
  <si>
    <t>GIAMBATTISTA GIUSEPPE ANTONIO</t>
  </si>
  <si>
    <t>FALESCO S.R.L.</t>
  </si>
  <si>
    <t>TERNI</t>
  </si>
  <si>
    <t>SOCIETA' COOPERATIVA AGRICOLA SAN FRANCESCO</t>
  </si>
  <si>
    <t>CUSUMANO S.R.L. SOCIETA' AGRICOLA</t>
  </si>
  <si>
    <t>GMBNCL69R10E716X</t>
  </si>
  <si>
    <t>GIAMBATTISTA NICOLA</t>
  </si>
  <si>
    <t>LNRNLN48A06H783X</t>
  </si>
  <si>
    <t>LUNARDI ANGELINO</t>
  </si>
  <si>
    <t>SOCIETA' AGRICOLA FATTORIA DEL TESO S.R.L.</t>
  </si>
  <si>
    <t>LFFFNC52T26G570S</t>
  </si>
  <si>
    <t>LAFFI FRANCO</t>
  </si>
  <si>
    <t>ORTOFRUTTICOLA ITALVERDE S.R.L.</t>
  </si>
  <si>
    <t>TENUTA DI COLTIBUONO S.A.R.L.UNIPERSONALE</t>
  </si>
  <si>
    <t>OROGEL S C AGRICOLA</t>
  </si>
  <si>
    <t>BIO SELINUS PICCOLA SOC. COOP. A.R.L.</t>
  </si>
  <si>
    <t>AZ. AGR. VALITUTTO S.A.S. DI ANTONIO VALITUTTO e C</t>
  </si>
  <si>
    <t>RSSDVD73S15B111Y</t>
  </si>
  <si>
    <t>ROSSO DAVIDE</t>
  </si>
  <si>
    <t>MNCMSM71R24F258N</t>
  </si>
  <si>
    <t>MONCADA MASSIMO</t>
  </si>
  <si>
    <t>FRUVER SOCIETA' COOPERATIVA AGRICOLA</t>
  </si>
  <si>
    <t>CRCRCC61A02I963L</t>
  </si>
  <si>
    <t>CARCHIA ROCCO</t>
  </si>
  <si>
    <t>ARGENTIERA SRL</t>
  </si>
  <si>
    <t>TENUTA DI PIETRA PORZIA SOC. AGRICOLA A R.L.</t>
  </si>
  <si>
    <t>IL CHIOSSO SOCIETA' COOP.AGRICOLA</t>
  </si>
  <si>
    <t>TENUTA GORGHI TONDI S.A.S. - SOCIETA' AGRICOLA</t>
  </si>
  <si>
    <t>COOP AGR COLONIA FLORICOLA</t>
  </si>
  <si>
    <t>ZNNDNL58T15B399V</t>
  </si>
  <si>
    <t>ZANINI DANIELE</t>
  </si>
  <si>
    <t>DLSVGL65C16E691Q</t>
  </si>
  <si>
    <t>D'ALOISIO OVIGLIO</t>
  </si>
  <si>
    <t>F.LLI ROSATI ERMANNO E FRANCESCO</t>
  </si>
  <si>
    <t>LA SCOLCA S.S.</t>
  </si>
  <si>
    <t>AZ.AG.SELEZ.TEO COSTA GIOBBE DI COSTA ROB. E MARCO</t>
  </si>
  <si>
    <t>AZ.AGR. FONTANA BIANCA SS</t>
  </si>
  <si>
    <t>AZ.AGR. IL POGGIARELLO S.S. SOCIETA AGRICOLA</t>
  </si>
  <si>
    <t>GNNPRI48B02H222Q</t>
  </si>
  <si>
    <t>GONNELLI PIERO</t>
  </si>
  <si>
    <t>PDATMS61A13I535U</t>
  </si>
  <si>
    <t>PADUA TOMMASO MASSIMO</t>
  </si>
  <si>
    <t>VNTRNZ55P11H294V</t>
  </si>
  <si>
    <t>VENTURI RENZO</t>
  </si>
  <si>
    <t>AZIENDA AGRICOLA VENTUCCI S.A.S.</t>
  </si>
  <si>
    <t>PLCDNL57M08C573J</t>
  </si>
  <si>
    <t>PAOLUCCI DANIELE</t>
  </si>
  <si>
    <t>FNNPLA62H14G467R</t>
  </si>
  <si>
    <t>FANIN PAOLO</t>
  </si>
  <si>
    <t>CDLGPP93P19D643K</t>
  </si>
  <si>
    <t>CEDOLA GIUSEPPE</t>
  </si>
  <si>
    <t>COOPERATIVA AGRICOLA CINCINNAT</t>
  </si>
  <si>
    <t>CDLMHL56S20A150O</t>
  </si>
  <si>
    <t>CEDOLA MICHELE</t>
  </si>
  <si>
    <t>CANTINA DI CUSTOZA SOCIETA' AGRICOLA COOPERATIVA</t>
  </si>
  <si>
    <t>CDLMHL66S16A150D</t>
  </si>
  <si>
    <t>DPRDVD96T20D810K</t>
  </si>
  <si>
    <t>DE PROSPERIS DAVIDE</t>
  </si>
  <si>
    <t>BRGGLG43M30A390V</t>
  </si>
  <si>
    <t>BORGHINI BALDOVINETTI GIANLUIGI</t>
  </si>
  <si>
    <t>BRTNLN70M02C319C</t>
  </si>
  <si>
    <t>BARTOLI NATALINO</t>
  </si>
  <si>
    <t>ANTICA TINDARI SRL</t>
  </si>
  <si>
    <t>CDLTMS89C18H926J</t>
  </si>
  <si>
    <t>CEDOLA TOMMASO</t>
  </si>
  <si>
    <t>SOCIETA' COOPERATIVA AGRICOLA EUROCITRUS A.R.L.</t>
  </si>
  <si>
    <t>FNTMHL55T21A150Q</t>
  </si>
  <si>
    <t>FANTETTI MICHELANGELO</t>
  </si>
  <si>
    <t>PRZMRA64C17C319G</t>
  </si>
  <si>
    <t>PERUZZI MAURO</t>
  </si>
  <si>
    <t>FLRNNE55L20M171J</t>
  </si>
  <si>
    <t>FLORIAN ENNIO</t>
  </si>
  <si>
    <t>CRLDNL88P11D643Q</t>
  </si>
  <si>
    <t>CARLUCCI DANIELE</t>
  </si>
  <si>
    <t>PRTMSM61P29A965W</t>
  </si>
  <si>
    <t>PRETI MASSIMO</t>
  </si>
  <si>
    <t>Ass. fra produttori G. GARIBALDI Soc. Coop. Agr.</t>
  </si>
  <si>
    <t>MDLMNL53H23A794P</t>
  </si>
  <si>
    <t>MEDOLAGO ALBANI EMANUELE</t>
  </si>
  <si>
    <t>MRCNRE60D28C890J</t>
  </si>
  <si>
    <t>MARCON NEREO</t>
  </si>
  <si>
    <t>SOC. MORIS FARMS SRL</t>
  </si>
  <si>
    <t>BBNFBA76A12E730D</t>
  </si>
  <si>
    <t>BABINI FABIO</t>
  </si>
  <si>
    <t>TENUTE CISA ASINARI DEI MARCHESI DI GRESY S.S.A.</t>
  </si>
  <si>
    <t>AZIENDA AGRICOLA RETTORE SOCIETA' AGRICOLA SS</t>
  </si>
  <si>
    <t>BIO AGRI SOCIETA' SEMPLICE AGRICOLA</t>
  </si>
  <si>
    <t>SOCIETA' AGRICOLA LAVACCHIO SRL</t>
  </si>
  <si>
    <t>GMBNTN63T18D643S</t>
  </si>
  <si>
    <t>GIAMBATTISTA ANTONIO</t>
  </si>
  <si>
    <t>LMSLGU55M31I907D</t>
  </si>
  <si>
    <t>LAMASTRA LUIGI</t>
  </si>
  <si>
    <t>SRRLRT86P08D643V</t>
  </si>
  <si>
    <t>SARRACCO ALBERTO</t>
  </si>
  <si>
    <t>SRRMHL55E19G604A</t>
  </si>
  <si>
    <t>SARRACCO MICHELE</t>
  </si>
  <si>
    <t>SOCIETA' AGRICOLA TERRE DE LA CUSTODIA SS AZ.AGRAR</t>
  </si>
  <si>
    <t>ORTICOLTURA SANTAMBROGIO SOCIETA' SEMPLICE</t>
  </si>
  <si>
    <t>AMBROGIO E GIOVANNI FOLONARI TENUTE SRL</t>
  </si>
  <si>
    <t>AZIENDA AGRICOLA FRASCA SS</t>
  </si>
  <si>
    <t>GDUMCL64S50A339A</t>
  </si>
  <si>
    <t>GUIDA MARIA CELESTE</t>
  </si>
  <si>
    <t>SOCIETA' AGRICOLA AMONATURA S.R.L.</t>
  </si>
  <si>
    <t>FASOLINO DOMENICO S.R.L.</t>
  </si>
  <si>
    <t>CCGBGI62H12A339N</t>
  </si>
  <si>
    <t>CICOGNA BIAGIO</t>
  </si>
  <si>
    <t>FNTGPP82L29E716T</t>
  </si>
  <si>
    <t>FANTETTI GIUSEPPE</t>
  </si>
  <si>
    <t>GTTPQL75T29H926C</t>
  </si>
  <si>
    <t>IAGATTA PASQUALE</t>
  </si>
  <si>
    <t>GMBCRL67T11D643K</t>
  </si>
  <si>
    <t>GIAMBATTISTA CARLO</t>
  </si>
  <si>
    <t>CRLMRA57A10D643U</t>
  </si>
  <si>
    <t>CARLUCCI MAURO</t>
  </si>
  <si>
    <t>FATT.CASA DI TERRA DI FROLLANI G. E GESSICA S.S.</t>
  </si>
  <si>
    <t>SOCIETA' SEMPLICE AGRICOLA SAN PASQUALE DI IAGATTA</t>
  </si>
  <si>
    <t>STTVNT86S62I158D</t>
  </si>
  <si>
    <t>SETTEMBRE VALENTINA</t>
  </si>
  <si>
    <t>DTTNDR87M03H926R</t>
  </si>
  <si>
    <t>D'ETTORRES ANDREA</t>
  </si>
  <si>
    <t>DNIMHL89M25H926D</t>
  </si>
  <si>
    <t>DI NOIA MICHELE</t>
  </si>
  <si>
    <t>SNGGNN63P18D005H</t>
  </si>
  <si>
    <t>SANGREGORIO GIOVANNI</t>
  </si>
  <si>
    <t>RMNDDN71E02I158X</t>
  </si>
  <si>
    <t>ROMANO EDUARDO ANTONIO</t>
  </si>
  <si>
    <t>BNNSFN67M71C573X</t>
  </si>
  <si>
    <t>BENINI STEFANIA</t>
  </si>
  <si>
    <t>GTTGPP57C23L273G</t>
  </si>
  <si>
    <t>IAGATTA GIUSEPPE</t>
  </si>
  <si>
    <t>GTTPQL82B09L273W</t>
  </si>
  <si>
    <t>AGRI ROSA S.R.L. SOC. AGR. ANTONIO</t>
  </si>
  <si>
    <t>SANT'ANDREA SRL SOCEITA' AGRICOLA</t>
  </si>
  <si>
    <t>SOC.COOP.AGRICOLA SAN LAZZARO 92 ARL</t>
  </si>
  <si>
    <t>PRO AGRI EVOLUTION SOC.COOP.AGRICOLA</t>
  </si>
  <si>
    <t>AGRICOLTURA 4.0 SOCIETA' SEMPLICE AGRICOLA</t>
  </si>
  <si>
    <t>RMNRRT73H02I158C</t>
  </si>
  <si>
    <t>ROMANO ROBERTO</t>
  </si>
  <si>
    <t>GRTGPP76R05D643N</t>
  </si>
  <si>
    <t>GROTTA GIUSEPPE</t>
  </si>
  <si>
    <t>TENACE SOCIETA' AGRICOLA S.R.L.</t>
  </si>
  <si>
    <t>TRLMRC86B25L113M</t>
  </si>
  <si>
    <t>TERLIZZI MARCO</t>
  </si>
  <si>
    <t>SOCIETA' SEMPLICE AGRICOLA "CRUSTE" DI SARRACCO ELISABETTA E D'ADDARIO LUCIA</t>
  </si>
  <si>
    <t>MNTGLG58B01I054B</t>
  </si>
  <si>
    <t>MONTEMITRO GIANLUIGI</t>
  </si>
  <si>
    <t>SOCIETA' AGRICOLA MAZZOLINO SRL</t>
  </si>
  <si>
    <t>CA' DEL BOSCO S.R.L. SOCIETA' AGRICOLA</t>
  </si>
  <si>
    <t>SOCIETA' SEMPLICE AGRICOLA NARDONE</t>
  </si>
  <si>
    <t>DALMONTE GUIDO E VITTORIO S.S. SOCIETA' AGRICOLA</t>
  </si>
  <si>
    <t>ORTICOLA MERLI E SONZOGNI S.S.</t>
  </si>
  <si>
    <t>SOC.AGR.AMICATERRA SS di SONZOGNI G. e C.</t>
  </si>
  <si>
    <t>SOCIETA' AGRICOLA NATURVITA S.S.</t>
  </si>
  <si>
    <t>SNZGLN73D19I628I</t>
  </si>
  <si>
    <t>SONZOGNI GIULIANO</t>
  </si>
  <si>
    <t>LE FOGLIE SOCIETA' COOPERATIVA AGRICOLA</t>
  </si>
  <si>
    <t>PZZGPP68S66L388U</t>
  </si>
  <si>
    <t>PEZZALI GIUSEPPINA</t>
  </si>
  <si>
    <t>AeD SOCIETA' AGRICOLA SEMPLICE</t>
  </si>
  <si>
    <t>APOD SOCIETA' COOPERATIVA AGRICOLA A R.L.</t>
  </si>
  <si>
    <t>SOC.COOP.ARL SAN FERDINANDO</t>
  </si>
  <si>
    <t>BRTFNC53L22B982Q</t>
  </si>
  <si>
    <t>BERTI FRANCO</t>
  </si>
  <si>
    <t>BIONATURE S.R.L. SOCIETA' AGRICOLA</t>
  </si>
  <si>
    <t>BIO VEGETAL SOC. AGR. SS.</t>
  </si>
  <si>
    <t>AGRICOLA LIBERATA S.S. SOCIETA AGRICOLA</t>
  </si>
  <si>
    <t>BBCDAI68H61I158S</t>
  </si>
  <si>
    <t>BUBICI AIDA</t>
  </si>
  <si>
    <t>BNAGRL88E08A851O</t>
  </si>
  <si>
    <t>BANI GABRIELE</t>
  </si>
  <si>
    <t>SOCIETA' AGRICOLA MODIGLIANI S.S.</t>
  </si>
  <si>
    <t>SOC. AGR. DAL BELLO GIULIO E NICO S.S.</t>
  </si>
  <si>
    <t>DAL BELLO RENATO E GIULIO SRL</t>
  </si>
  <si>
    <t>TSOFST63P17F083J</t>
  </si>
  <si>
    <t>TOSI FAUSTO</t>
  </si>
  <si>
    <t>TSOCST95S20D458X</t>
  </si>
  <si>
    <t>TOSI CRISTIAN</t>
  </si>
  <si>
    <t>RCCMHL65S26E716L</t>
  </si>
  <si>
    <t>RECCHIA MICHELE</t>
  </si>
  <si>
    <t>COOP. AGR. LA TORRE A.R.L.</t>
  </si>
  <si>
    <t>LA PREFERITA O.P. PUGLIESE S. C. A R.L.</t>
  </si>
  <si>
    <t>PUNTO VERDE SOCIETA' COOPERATIVA AGRICOLA</t>
  </si>
  <si>
    <t>IL GIRASOLE SOC.COOP.</t>
  </si>
  <si>
    <t>COLLEMASSARI S.P.A. - SOCIETA' AGRICOLA</t>
  </si>
  <si>
    <t>LCNTMS78C31H985H</t>
  </si>
  <si>
    <t>LUCIANI TOMMASO</t>
  </si>
  <si>
    <t>VITICOLTORI FRIULANI LA DELIZIA S.C.A.</t>
  </si>
  <si>
    <t>NEGRI NATALE E FIGLI LUIGI E GIORGIO S.S.</t>
  </si>
  <si>
    <t>SOTEA COOP. AGR. ARL</t>
  </si>
  <si>
    <t>TRPMCL74A16B429D</t>
  </si>
  <si>
    <t>TRIPOLI MARCELLO MICHELE</t>
  </si>
  <si>
    <t>VOCINO SOCIETA' SEMPLICE AGRICOLA</t>
  </si>
  <si>
    <t>RCCPQL63P01E716B</t>
  </si>
  <si>
    <t>RICCI PASQUALE</t>
  </si>
  <si>
    <t>CA' MAIOL SRL SOCIETA' AGRICOLA</t>
  </si>
  <si>
    <t>TRPDNC63P30H151S</t>
  </si>
  <si>
    <t>TRIPOLI DOMENICO</t>
  </si>
  <si>
    <t>DPRRSO62E46A766A</t>
  </si>
  <si>
    <t>DI PERNA ROSA</t>
  </si>
  <si>
    <t>ORTI DEI BERICI SOCIETA' COOPERATIVA AGRICOLA</t>
  </si>
  <si>
    <t>SLBSVN46M08H199X</t>
  </si>
  <si>
    <t>SALBAROLI SILVANO</t>
  </si>
  <si>
    <t>SNGFNC97B04D005R</t>
  </si>
  <si>
    <t>SANGREGORIO FRANCESCO</t>
  </si>
  <si>
    <t>STNGNN47P57D612Z</t>
  </si>
  <si>
    <t>STIANTI GIOVANNA</t>
  </si>
  <si>
    <t>CONS ORTO FLORO FRUTT DELLA PROV DI LATINA SOC COO</t>
  </si>
  <si>
    <t>SOC. COOP. AGRICOLA NUOVA SAN LEONARDO</t>
  </si>
  <si>
    <t>SOCIETA AGR.SEMPLICE "L'AURORA"</t>
  </si>
  <si>
    <t>VSCNTN89T27H926X</t>
  </si>
  <si>
    <t>VISCONTI ANTONIO</t>
  </si>
  <si>
    <t>SOC. COOP. AGRICOLA VISCONTI</t>
  </si>
  <si>
    <t>TRPCML61M15H151V</t>
  </si>
  <si>
    <t>TRIPOLI CARMELO</t>
  </si>
  <si>
    <t>AZ AGR AMBRUOSI E VISCARDI</t>
  </si>
  <si>
    <t>FMBGLI75H09F205W</t>
  </si>
  <si>
    <t>FIAMBERTI GIULIO</t>
  </si>
  <si>
    <t>SLMRMR53E50A149T</t>
  </si>
  <si>
    <t>SALAMIDA ROSA MARIA</t>
  </si>
  <si>
    <t>FATTORIA MANTELLASSI SOC. SEMPLICE AGR.</t>
  </si>
  <si>
    <t>ERRIFRUIT SOCIETA' AGRICOLA SRLS</t>
  </si>
  <si>
    <t>RPNTFM69A48F223Y</t>
  </si>
  <si>
    <t>ARPINO TROFIMENA</t>
  </si>
  <si>
    <t>CLZMTT74D02B917B</t>
  </si>
  <si>
    <t>CALZONE MATTEO</t>
  </si>
  <si>
    <t>GZZMRA63S10I632Q</t>
  </si>
  <si>
    <t>AGUZZI MAURO</t>
  </si>
  <si>
    <t>CANTINE ERMES SOC. COOP</t>
  </si>
  <si>
    <t>societa agraria ricci lelio srl agricola</t>
  </si>
  <si>
    <t>DTTRRT71C10L273J</t>
  </si>
  <si>
    <t>D ETTORRES ROBERTO</t>
  </si>
  <si>
    <t>DTTRND96B20L273K</t>
  </si>
  <si>
    <t>D'ETTORRES ARMANDO</t>
  </si>
  <si>
    <t>DTTRND93E11L273O</t>
  </si>
  <si>
    <t>DTTPQL65C20L273A</t>
  </si>
  <si>
    <t>D'ETTORRES PASQUALE</t>
  </si>
  <si>
    <t>Societa' PA.VI.RO. dei F.lli D'Ettorres e C. S.n.c</t>
  </si>
  <si>
    <t>DTTVCN64A01L273Z</t>
  </si>
  <si>
    <t>D'ETTORRES VINCENZO</t>
  </si>
  <si>
    <t>BALDI PIANTE ORNAMENTALI DI BALDI FRANCESCO E FABI</t>
  </si>
  <si>
    <t>MRCMRA61C18D166V</t>
  </si>
  <si>
    <t>MARCHETTI MAURO</t>
  </si>
  <si>
    <t>CVNFST50R25D458Y</t>
  </si>
  <si>
    <t>CAVINA FAUSTO</t>
  </si>
  <si>
    <t>FBRFPP93R25E975H</t>
  </si>
  <si>
    <t>FABRIZI FILIPPO</t>
  </si>
  <si>
    <t>F.LLI TAGLIENTE SOC. SEMPLICE</t>
  </si>
  <si>
    <t>SOCIETA' AGRICOLA CORTE LOMBARDA SRL</t>
  </si>
  <si>
    <t>GLSGPP71M09L113I</t>
  </si>
  <si>
    <t>GALASSO GIUSEPPE DAVIDE</t>
  </si>
  <si>
    <t>SOCIETA' AGRICOLA TREPEPPE DI PIERGIUSEPPE FEDELE e C. SS</t>
  </si>
  <si>
    <t>TGLGPP67H24F027T</t>
  </si>
  <si>
    <t>TAGLIENTE GIUSEPPE</t>
  </si>
  <si>
    <t>SOC. SEMPLICE AGRICOLA RICCI DI RICCI LUIGI e CO.</t>
  </si>
  <si>
    <t>RCCLGU82T28H926G</t>
  </si>
  <si>
    <t>RICCI LUIGI</t>
  </si>
  <si>
    <t>PRODUTTORI ASSOCIATI CITROSOL SOC.COOP AGR.</t>
  </si>
  <si>
    <t>DLVMRA55E15B646U</t>
  </si>
  <si>
    <t>DEL VECCHIO MAURO</t>
  </si>
  <si>
    <t>CRVNCL64H03E716L</t>
  </si>
  <si>
    <t>CORVELLI NICOLA</t>
  </si>
  <si>
    <t>GLNGCM86M29A944N</t>
  </si>
  <si>
    <t>GOLINELLI GIACOMO</t>
  </si>
  <si>
    <t>DMSLRI93A67G492F</t>
  </si>
  <si>
    <t>DI MASCIO ILARIA</t>
  </si>
  <si>
    <t>BIOAGRI SOCIETA' AGRICOLA SRLS</t>
  </si>
  <si>
    <t>MRGGNN61H26F027I</t>
  </si>
  <si>
    <t>MARAGLINO GIOVANNI ANTONIO</t>
  </si>
  <si>
    <t>MRGNTL65D25F027Z</t>
  </si>
  <si>
    <t>MARAGLINO NATALE</t>
  </si>
  <si>
    <t>MRGRZO28A31F027Q</t>
  </si>
  <si>
    <t>MARAGLINO ORAZIO</t>
  </si>
  <si>
    <t>VLNFLV64S58E522U</t>
  </si>
  <si>
    <t>VALENTINI FULVIA</t>
  </si>
  <si>
    <t>GRDNTL54T17L049H</t>
  </si>
  <si>
    <t>GIARDINELLI NATALE</t>
  </si>
  <si>
    <t>ARES S.S. SOCIETÀ AGRICOLA</t>
  </si>
  <si>
    <t>SOCIETA' AGRICOLA CITRUS S.S.</t>
  </si>
  <si>
    <t>KIWI SUD SOCIETA' AGRICOLA S.R.L.</t>
  </si>
  <si>
    <t>CLSLRS49A45D180J</t>
  </si>
  <si>
    <t>CELESTINO LINA ROSARIA</t>
  </si>
  <si>
    <t>MBRNMR54S59G298N</t>
  </si>
  <si>
    <t>AMBROSANO ANNA MARIA</t>
  </si>
  <si>
    <t>CPTSVT53A04H579Z</t>
  </si>
  <si>
    <t>CAPUTO SALVATORE</t>
  </si>
  <si>
    <t>MRRCRL55R15D390U</t>
  </si>
  <si>
    <t>MIRRA CARLO</t>
  </si>
  <si>
    <t>RSSCST52M51G298S</t>
  </si>
  <si>
    <t>RUSSO CRISTINA ASSUNTA</t>
  </si>
  <si>
    <t>PZZGPP60E12G298O</t>
  </si>
  <si>
    <t>PIZZUTO GIUSEPPE</t>
  </si>
  <si>
    <t>Società Agricola DEMETRA s.r.l.</t>
  </si>
  <si>
    <t>AVIGNONESI SRL SOCIETA' AGRICOLA</t>
  </si>
  <si>
    <t>LMBRSR56E15A494B</t>
  </si>
  <si>
    <t>LOMBARDO ROSARIO</t>
  </si>
  <si>
    <t>DCSNRM83P30I158L</t>
  </si>
  <si>
    <t>DE CESARE ANDREA MICHELE</t>
  </si>
  <si>
    <t>MDATMS97C24H579N</t>
  </si>
  <si>
    <t>MADEO TOMMASO</t>
  </si>
  <si>
    <t>DCSRLA76S13L273L</t>
  </si>
  <si>
    <t>DE CESARE AURELIO</t>
  </si>
  <si>
    <t>PACE SALVATORE S.R.L.</t>
  </si>
  <si>
    <t>SPAGPP80T18H579X</t>
  </si>
  <si>
    <t>SAPIA GIUSEPPE</t>
  </si>
  <si>
    <t>SMNPQL84E30L452M</t>
  </si>
  <si>
    <t>SIMONELLI PASQUALE</t>
  </si>
  <si>
    <t>DLCTRS51T64D180T</t>
  </si>
  <si>
    <t>DE LUCA TERESA</t>
  </si>
  <si>
    <t>FNTLCU65P62B426H</t>
  </si>
  <si>
    <t>FONTANA LUCIA</t>
  </si>
  <si>
    <t>BREVTR55B05F883S</t>
  </si>
  <si>
    <t>BERA VALTER</t>
  </si>
  <si>
    <t>SCRCML80M64H579X</t>
  </si>
  <si>
    <t>SCORPANITI CARMELINA</t>
  </si>
  <si>
    <t>SLRGPP43S16B426S</t>
  </si>
  <si>
    <t>SALERNO GIUSEPPE</t>
  </si>
  <si>
    <t>TDSMHL96T11H579D</t>
  </si>
  <si>
    <t>TEDESCO MICHELE</t>
  </si>
  <si>
    <t>VTLGNN48E09B426Q</t>
  </si>
  <si>
    <t>VITALE GIOVANNI</t>
  </si>
  <si>
    <t>MBRLRZ70A64G298N</t>
  </si>
  <si>
    <t>AMBROSANO LUCREZIA</t>
  </si>
  <si>
    <t>NNSNTN63H62F027A</t>
  </si>
  <si>
    <t>ANNESE ANTONIA</t>
  </si>
  <si>
    <t>SOCIETA' AGRICOLA ZELANI S.S.</t>
  </si>
  <si>
    <t>SOCIETA' AGRICOLA OASI S.R.L.</t>
  </si>
  <si>
    <t>TOKY SOCIETA' COOPERATIVA AGRICOLA</t>
  </si>
  <si>
    <t>GTTRRT53A08C408C</t>
  </si>
  <si>
    <t>MCCMSM74E27A052R</t>
  </si>
  <si>
    <t>MOCCAGATTA MASSIMO</t>
  </si>
  <si>
    <t>BLLMRA65D04D205O</t>
  </si>
  <si>
    <t>ABELLO MAURO</t>
  </si>
  <si>
    <t>TENUTA DI BISERNO SRL</t>
  </si>
  <si>
    <t>BIOVERDE SOCIETA' COOPERATIVA AGRICOLA</t>
  </si>
  <si>
    <t>MLNGNN87R27M208V</t>
  </si>
  <si>
    <t>MOLINARO GIOVANNI</t>
  </si>
  <si>
    <t>SEMI DI VITA SOCIETA' COOPERATIVA SOCIALE</t>
  </si>
  <si>
    <t>BIOMOLISE SOCIETA' COOP. AGRICOLA</t>
  </si>
  <si>
    <t>DLLPRZ64P11F725A</t>
  </si>
  <si>
    <t>DALLA VALLE PATRIZIO</t>
  </si>
  <si>
    <t>Soc Semplice Agricola Tommasi Viticoltori</t>
  </si>
  <si>
    <t>AZIENDA AGRICOLA CASA TERESA S.R.L. SOCIETA' AG</t>
  </si>
  <si>
    <t>RSTFNC60R26I181T</t>
  </si>
  <si>
    <t>NIOMNL68E59H501E</t>
  </si>
  <si>
    <t>IOAN EMANUELA</t>
  </si>
  <si>
    <t>TMPNMR59B50I158H</t>
  </si>
  <si>
    <t>TEMPESTA ANNA MARIA</t>
  </si>
  <si>
    <t>GDAMHL56C11H962T</t>
  </si>
  <si>
    <t>GAUDIO MICHELE</t>
  </si>
  <si>
    <t>PFNNNN94A04E205B</t>
  </si>
  <si>
    <t>EPIFANIA ANTONIO ENRICO</t>
  </si>
  <si>
    <t>FRRRFL61A26G283J</t>
  </si>
  <si>
    <t>FERRARA RAFFAELE</t>
  </si>
  <si>
    <t>CONTE VISTARINO SOCIETA' AGRICOLA - SOCIETA' SEMPL</t>
  </si>
  <si>
    <t>LARIA SRL SOCIETA' AGRICOLA</t>
  </si>
  <si>
    <t>NNNNNA61M61A048U</t>
  </si>
  <si>
    <t>IANNONE ANNA</t>
  </si>
  <si>
    <t>EAST WEST COMPANY SOCIETA' AGRICOLA S.R.L</t>
  </si>
  <si>
    <t>RONCA SOC.COOP. AGRICOLA</t>
  </si>
  <si>
    <t>FLMGNN56T63I158D</t>
  </si>
  <si>
    <t>FLUMERI GIOVANNA</t>
  </si>
  <si>
    <t>SOCIETA' AGRICOLA LA CORTE S.R.L.</t>
  </si>
  <si>
    <t>TSTDNT53R08I158H</t>
  </si>
  <si>
    <t>TESTA DANTE</t>
  </si>
  <si>
    <t>BRTVNI70H29H223C</t>
  </si>
  <si>
    <t>BARTOLI IVAN</t>
  </si>
  <si>
    <t>SCCCRD67A27I158C</t>
  </si>
  <si>
    <t>SACCO CORRADO</t>
  </si>
  <si>
    <t>SCCTTV64C15I158N</t>
  </si>
  <si>
    <t>SACCO OTTAVIO</t>
  </si>
  <si>
    <t>PRIKTA64S47G088T</t>
  </si>
  <si>
    <t>PIRO KATIA</t>
  </si>
  <si>
    <t>DRSVCN60B28L447W</t>
  </si>
  <si>
    <t>DE ROSA VINCENZO</t>
  </si>
  <si>
    <t>SMNLNZ62R23C514D</t>
  </si>
  <si>
    <t>SIMONE LORENZO</t>
  </si>
  <si>
    <t>DLLDNL64A29C265V</t>
  </si>
  <si>
    <t>DALLA-CASA DANIELE</t>
  </si>
  <si>
    <t>TAMPIERI SOCIETA' AGRICOLA S. S.</t>
  </si>
  <si>
    <t>SCCTMS74M21L273P</t>
  </si>
  <si>
    <t>SACCO TOMMASO</t>
  </si>
  <si>
    <t>LVRMTR72T45I158C</t>
  </si>
  <si>
    <t>OLIVIERI MARIA TERESA</t>
  </si>
  <si>
    <t>COOP SAPORE DI ROMAGNA - SOCIETA' AGRICOLA</t>
  </si>
  <si>
    <t>BNCVCN54R47L379T</t>
  </si>
  <si>
    <t>BUONACOSA VINCENZA</t>
  </si>
  <si>
    <t>CSNRND78A02L379E</t>
  </si>
  <si>
    <t>CASANOVA ARMANDO</t>
  </si>
  <si>
    <t>MORDILLO FRUIT SOCIETA' COOPERATIVA AGRICOLA</t>
  </si>
  <si>
    <t>F.LLI NAPOLITANO E C. S.N.C.</t>
  </si>
  <si>
    <t>GGGMLT59R67A944C</t>
  </si>
  <si>
    <t>GAGGIOLI MARIA LETIZIA</t>
  </si>
  <si>
    <t>RGNSMN69C23B110U</t>
  </si>
  <si>
    <t>RIGON SIMONE</t>
  </si>
  <si>
    <t>GLDFMN55L41L273V</t>
  </si>
  <si>
    <t>GILDONE FILOMENA</t>
  </si>
  <si>
    <t>LA ROCCA S.S. SOCIETA' AGRICOLA</t>
  </si>
  <si>
    <t>SLRMVN37L59C351U</t>
  </si>
  <si>
    <t>SALERNO MARIA VINCENZA</t>
  </si>
  <si>
    <t>AGRICOLA LALA SOCIETA' SEMPLICE</t>
  </si>
  <si>
    <t>AGRICOOP BIO - SO. COOP. ARL</t>
  </si>
  <si>
    <t>PRODUTTORI AGRICOLI ASSOCIATI SOCIETA' COOPERATIVA</t>
  </si>
  <si>
    <t>MRNRFR76C44G371H</t>
  </si>
  <si>
    <t>MIRENNA RITA FRANCESCA</t>
  </si>
  <si>
    <t>MASSERIA AMICHE S.R.L.</t>
  </si>
  <si>
    <t>BCCPRZ58M04G753I</t>
  </si>
  <si>
    <t>BOCCHI PATRIZIO</t>
  </si>
  <si>
    <t>PSSVNT75M69H926X</t>
  </si>
  <si>
    <t>PASSALACQUA VALENTINA</t>
  </si>
  <si>
    <t>CANTINA COLLI DEL SOLIGO SOC.AGR.COOP.PROD.UVE PRE</t>
  </si>
  <si>
    <t>GNNGRG89D13A271T</t>
  </si>
  <si>
    <t>GIANNINI GIORGIO</t>
  </si>
  <si>
    <t>CRCSVT77H21G942X</t>
  </si>
  <si>
    <t>CORCIONE SALVATORE</t>
  </si>
  <si>
    <t>CANTINA SOCIALE LUCA GENTILE SOC. COOP.VA</t>
  </si>
  <si>
    <t>CHSLRT80M62G371A</t>
  </si>
  <si>
    <t>CHISARI LUCIA RITA</t>
  </si>
  <si>
    <t>SOCIETA' AGRICOLA MENIN DI NADAI MARCO e C. S.S.</t>
  </si>
  <si>
    <t>BELLUNO</t>
  </si>
  <si>
    <t>VNDFBA68A06Z700N</t>
  </si>
  <si>
    <t>VENDITTI FABIO</t>
  </si>
  <si>
    <t>AZIENDA AGRICOLA LENZI ANDREA SOCIETA' SEMPLICE</t>
  </si>
  <si>
    <t>SOCIETA' AGRICOLA MARTINELLI S.S</t>
  </si>
  <si>
    <t>VZZMRA61D15H918H</t>
  </si>
  <si>
    <t>VEZZONI MAURO</t>
  </si>
  <si>
    <t>SOCIETA' AGRICOLA D.J. S.S.</t>
  </si>
  <si>
    <t>NATURA SAN MARTINO SOCIETA' AGRICOLA SRLS</t>
  </si>
  <si>
    <t>DBRTTV80C56A662K</t>
  </si>
  <si>
    <t>DE BARI OTTAVIA</t>
  </si>
  <si>
    <t>SOCIETA' AGRICOLA GREEN ALMOND S.R.L.</t>
  </si>
  <si>
    <t>RCTFBA90E23G388E</t>
  </si>
  <si>
    <t>RICOTTI FABIO</t>
  </si>
  <si>
    <t>NTLCLD84S68E472H</t>
  </si>
  <si>
    <t>ANTELMI CLAUDIA</t>
  </si>
  <si>
    <t>SINUBIO SOCIETA' COOPERATIVA AGRICOLA</t>
  </si>
  <si>
    <t>LGAMTG96R25E349Z</t>
  </si>
  <si>
    <t>LAGO MATTIA GRAZIANO</t>
  </si>
  <si>
    <t>RLNNBL58E25G535N</t>
  </si>
  <si>
    <t>ORLANDI ANNIBALE</t>
  </si>
  <si>
    <t>MAZZUCCATO FERNANDO E MICHELE</t>
  </si>
  <si>
    <t>LMBGPP75S13F912K</t>
  </si>
  <si>
    <t>LAMBERTI GIUSEPPE</t>
  </si>
  <si>
    <t>CCRGPP39L43B787J</t>
  </si>
  <si>
    <t>CICERO GIUSEPPA</t>
  </si>
  <si>
    <t>GE.S.A.C. S.R.L.</t>
  </si>
  <si>
    <t>SICULA TRASPORTI S.P.A.</t>
  </si>
  <si>
    <t>FNZNTN74C14D643Y</t>
  </si>
  <si>
    <t>FANIZZI ANTONIO</t>
  </si>
  <si>
    <t>SOCIETA' AGRICOLA BAFFE' S.S.</t>
  </si>
  <si>
    <t>DMRMGR57H66E549P</t>
  </si>
  <si>
    <t>DI MAURO MARIA GRAZIA</t>
  </si>
  <si>
    <t>CONSORZIO COOP. ORT.MASON VICENTINO SCA</t>
  </si>
  <si>
    <t>COOP.LAVORAZIONE PROD.AGR.SRL</t>
  </si>
  <si>
    <t>CANTINA SOCIALE DORGALI SOCIETA' COOPERATIVA</t>
  </si>
  <si>
    <t>GVNSDR65L44C573I</t>
  </si>
  <si>
    <t>GIOVANNINI SANDRA</t>
  </si>
  <si>
    <t>SOC. AGR. FORESTALE LA VETTA* SS</t>
  </si>
  <si>
    <t>DDNFNC59A24H703S</t>
  </si>
  <si>
    <t>DI DONATO FRANCESCO</t>
  </si>
  <si>
    <t>PRODUTTORI DI GOVONE SAC</t>
  </si>
  <si>
    <t>BRTFNC45H14B169X</t>
  </si>
  <si>
    <t>BARTULI FRANCESCO</t>
  </si>
  <si>
    <t>TRTGPP93C23A662D</t>
  </si>
  <si>
    <t>PNZGPP37R47A494D</t>
  </si>
  <si>
    <t>PONZIO GIUSEPPA</t>
  </si>
  <si>
    <t>ORTO LUCANO SOCIETA' AGRICOLA SEMPLICE</t>
  </si>
  <si>
    <t>GARDENIART S.R.L.</t>
  </si>
  <si>
    <t>DPNLRA80M61C351O</t>
  </si>
  <si>
    <t>DI PINO LAURA</t>
  </si>
  <si>
    <t>SRFPLG71E05C773K</t>
  </si>
  <si>
    <t>SERAFINI PIERLUIGI</t>
  </si>
  <si>
    <t>SRFPTR78D16D024V</t>
  </si>
  <si>
    <t>SERAFINI PIETRO</t>
  </si>
  <si>
    <t>GCCNTN87S22F839Z</t>
  </si>
  <si>
    <t>NATUS BIO AGRICOLA SRL</t>
  </si>
  <si>
    <t>SOCIETA' AGRICOLA LA NUOVA TORRE S.S.</t>
  </si>
  <si>
    <t>SOCIETA' AGRICOLA ORTO BIO DI FESTOSI G. e GIOINO D. SSA</t>
  </si>
  <si>
    <t>HORTUS VITAE SRLS AGRICOLA</t>
  </si>
  <si>
    <t>SOCIETA' AGRICOLA ORTO SUD S.S.</t>
  </si>
  <si>
    <t>GNSSRG64H28I968B</t>
  </si>
  <si>
    <t>AGNES SERGIO</t>
  </si>
  <si>
    <t>SOCIETA' AGRICOLA GADDONI S.S.</t>
  </si>
  <si>
    <t>LA COLOMBARINA SOCIETA' AGRICOLA S.S.</t>
  </si>
  <si>
    <t>PZZLNI52H19B249T</t>
  </si>
  <si>
    <t>PIAZZI LINO</t>
  </si>
  <si>
    <t>MLNMTT95P21C265V</t>
  </si>
  <si>
    <t>EMILIANI MATTIA</t>
  </si>
  <si>
    <t>FNTSVT53L14H281H</t>
  </si>
  <si>
    <t>FONTANAZZA SALVATORE</t>
  </si>
  <si>
    <t>GRRPLA65H06F083C</t>
  </si>
  <si>
    <t>GUERRA PAOLO</t>
  </si>
  <si>
    <t>CHPMHL68B44M109U</t>
  </si>
  <si>
    <t>CHIAPPEDI MICHELA</t>
  </si>
  <si>
    <t>SOC. AGRICOLA F.LLI PERCIACCANTE S.R.L</t>
  </si>
  <si>
    <t>MRTNDR70H21A390J</t>
  </si>
  <si>
    <t>MARTINI ANDREA</t>
  </si>
  <si>
    <t>RIMFRUIT OP A.R.L.</t>
  </si>
  <si>
    <t>PLMSTN99A49A717M</t>
  </si>
  <si>
    <t>PALMENTIERI SANTINA</t>
  </si>
  <si>
    <t>BCCPRZ70C54E027L</t>
  </si>
  <si>
    <t>BOCCALUPO PATRIZIA</t>
  </si>
  <si>
    <t>SOCIETA' AGRICOLA AGRISAN S.S.A.</t>
  </si>
  <si>
    <t>FSCMRC80B29H282V</t>
  </si>
  <si>
    <t>FASCIOLO MARCO</t>
  </si>
  <si>
    <t>ARBOSTO GRANDE SRL SOCIETA AGRICOLA</t>
  </si>
  <si>
    <t>DCNDRA79H07I805K</t>
  </si>
  <si>
    <t>D'ACUNTO DARIO</t>
  </si>
  <si>
    <t>DNLDNL88R08H703N</t>
  </si>
  <si>
    <t>ADINOLFI DANILO</t>
  </si>
  <si>
    <t>AZIENDA AGRICOLA VALCALCER S.R.L.</t>
  </si>
  <si>
    <t>CLSMNO84E64C426T</t>
  </si>
  <si>
    <t>CELESTE MONIA</t>
  </si>
  <si>
    <t>LTMLSE78P53H703J</t>
  </si>
  <si>
    <t>ALTAMURA ELISA</t>
  </si>
  <si>
    <t>AZ. AGRICOLA LUCIGNOLO S.S.</t>
  </si>
  <si>
    <t>AZIENDA AGRICOLA VALLE UNO S.S</t>
  </si>
  <si>
    <t>VRDNBL74S11A515P</t>
  </si>
  <si>
    <t>VERDECCHIA ANNIBALE</t>
  </si>
  <si>
    <t>GMMNGL74C20A515K</t>
  </si>
  <si>
    <t>GIOMMO ANGELO</t>
  </si>
  <si>
    <t>SOCIETA' AGRICOLA PIERRI S.R.L.</t>
  </si>
  <si>
    <t>PRLRMR82E68A662B</t>
  </si>
  <si>
    <t>PIROLO ROSA MARIA</t>
  </si>
  <si>
    <t>SNTMRA84S10H703X</t>
  </si>
  <si>
    <t>SANTORO MAURO</t>
  </si>
  <si>
    <t>FILOSOFIA AGRICOLA DI SANTORO MAURO e C. SOCIETA' AGRICOLA IN ACCOMANDITA SEMPLICE</t>
  </si>
  <si>
    <t>SOCIETA' AGRICOLA G. e G. SRL</t>
  </si>
  <si>
    <t>SOCIETA' AGRICOLA CROCE DEL MORO S.S.</t>
  </si>
  <si>
    <t>CRUMRZ74E14G516C</t>
  </si>
  <si>
    <t>CURI MAURIZIO</t>
  </si>
  <si>
    <t>AZIENDA AGRICOLA IL CASTELLO DI GIACOMINI E. E C. SOCIETA' SEMPLICE AGRICOLA</t>
  </si>
  <si>
    <t>SOCIETA' AGRICOLA AURIA SOCIETA' SEMPLICE</t>
  </si>
  <si>
    <t>G.F. DI GRESPAN GIORGIO SOCIETA' SEMPLICE AGRICOLA</t>
  </si>
  <si>
    <t>CHVMRA66H19G482A</t>
  </si>
  <si>
    <t>CHIAVAROLI MARIO</t>
  </si>
  <si>
    <t>SOCIETA' AGRICOLA MASELLI SRL</t>
  </si>
  <si>
    <t>GINO GIROLOMONI COOP. AGRICOLA</t>
  </si>
  <si>
    <t>COOP. FATTORIA DELLA PIANA SOC.AGRICOLA</t>
  </si>
  <si>
    <t>SOCIETA AGRICOLA STAGNI FRANCESCO E PAOLO S.S.</t>
  </si>
  <si>
    <t>BTTPRZ77M68E472R</t>
  </si>
  <si>
    <t>BOTTAN PATRIZIA</t>
  </si>
  <si>
    <t>BIOSOLIDALE SRL</t>
  </si>
  <si>
    <t>ITALIAN ORGANIC VEGETABLES SOCIETA' COOPERATIVA AGRICOLA</t>
  </si>
  <si>
    <t>PRVNNL58H66C352W</t>
  </si>
  <si>
    <t>PARAVATI ANNALIA</t>
  </si>
  <si>
    <t>MRTMRZ60D11F443M</t>
  </si>
  <si>
    <t>MARTIGNAGO MAURIZIO</t>
  </si>
  <si>
    <t>CFFNGL77P26D773K</t>
  </si>
  <si>
    <t>CIAFFEI ANGELO</t>
  </si>
  <si>
    <t>VINCENZO SALVO SRL SOCIETA' AGRICOLA</t>
  </si>
  <si>
    <t>ORTICOLTURA SIGNORELLI S.S.</t>
  </si>
  <si>
    <t>FUNGHI D'ORO SOCIETA' AGRICOLA SEMPLICE</t>
  </si>
  <si>
    <t>FUNGHI DI QUERO SOCIETA' AGRICOLA S.S.</t>
  </si>
  <si>
    <t>MRCDVD94A13A944U</t>
  </si>
  <si>
    <t>MARCHESINI DAVIDE</t>
  </si>
  <si>
    <t>BIORIO SOCIETA'AG5RICOLA S.S.</t>
  </si>
  <si>
    <t>LA LIBELLULA S.S.</t>
  </si>
  <si>
    <t>SOCIETA'AGRICOLA BELFUNGO S.S</t>
  </si>
  <si>
    <t>FUNGHI DI TREVISO S.S.</t>
  </si>
  <si>
    <t>SOCIETA' AGRICOLA LA CONTESSA S.S.</t>
  </si>
  <si>
    <t>SOC.AGRICOLA VISENTINI DI MARIO VISENTINI E C. S.S.</t>
  </si>
  <si>
    <t>SOCIETA' AGRICOLA CARVI S.S.</t>
  </si>
  <si>
    <t>FRRLSN77L29L120J</t>
  </si>
  <si>
    <t>FERRAZZO ALESSANDRO</t>
  </si>
  <si>
    <t>MLRGRG80L14D003X</t>
  </si>
  <si>
    <t>MELARANCI GIORGIO</t>
  </si>
  <si>
    <t>CANTINA SOCIALE COOPERATIVA DI SAN DONACI</t>
  </si>
  <si>
    <t>HYADRA BIO S.R.L.S. SOCIETA' AGRICOLA</t>
  </si>
  <si>
    <t>SOCIETA AGRICOLA BOSELLI FILIPPO E DANIELE S.S.</t>
  </si>
  <si>
    <t>BSLDNL66L13C469X</t>
  </si>
  <si>
    <t>BOSELLI DANIELE</t>
  </si>
  <si>
    <t>SERVICE AGRI DEI F.LLI ARDITO G. e S. S.N.C.</t>
  </si>
  <si>
    <t>CASAL DI PARI SRL</t>
  </si>
  <si>
    <t>MRCMLS69T67B563G</t>
  </si>
  <si>
    <t>MARCONATO MARIALUISA</t>
  </si>
  <si>
    <t>DCTMRA68P23I158G</t>
  </si>
  <si>
    <t>DE CATA MARIO</t>
  </si>
  <si>
    <t>MZZNGL91P28G786P</t>
  </si>
  <si>
    <t>MAZZA ANGELO</t>
  </si>
  <si>
    <t>AZIENDA AGRICOLA BELLINA DI BELLINA EDOARDO E ROLA</t>
  </si>
  <si>
    <t>MSLNZE80H23H926O</t>
  </si>
  <si>
    <t>MASELLI ENZO</t>
  </si>
  <si>
    <t>SOCIETA' AGRICOLA BARTOLINI EMILIO S.S. DI BARTOLI</t>
  </si>
  <si>
    <t>LCRNLN88C02A669T</t>
  </si>
  <si>
    <t>LACERENZA ANGELO ANTONIO</t>
  </si>
  <si>
    <t>LCRVRG84L11A669P</t>
  </si>
  <si>
    <t>LACERENZA VITO RUGGIERO</t>
  </si>
  <si>
    <t>ARPOR SOCIETA' COOPERATIVA AGRICOLA</t>
  </si>
  <si>
    <t>TERRE DEGLI OSCI S.R.L.</t>
  </si>
  <si>
    <t>RZZGTN73B05A669I</t>
  </si>
  <si>
    <t>RIZZI AGOSTINO</t>
  </si>
  <si>
    <t>LCTGMR70H07I628A</t>
  </si>
  <si>
    <t>LOCATELLI GIANMARIO</t>
  </si>
  <si>
    <t>COOP.ZOOTECNICA BAZZANESE SOC.COOP.AGR.</t>
  </si>
  <si>
    <t>CHRVCN84P06C426Y</t>
  </si>
  <si>
    <t>CHIARAVALLE VINCENZO</t>
  </si>
  <si>
    <t>VSMFBA73M13L388M</t>
  </si>
  <si>
    <t>VISMARA FABIO</t>
  </si>
  <si>
    <t>CNSPMN75M06I628T</t>
  </si>
  <si>
    <t>CINESI PALMINO</t>
  </si>
  <si>
    <t>AZ ORTICOLA LA CASTELLANA S.S. SOCIETA' AGRICOLA</t>
  </si>
  <si>
    <t>AZ AGR SAN FAUSTINO S S</t>
  </si>
  <si>
    <t>SPSGNN61H18A794K</t>
  </si>
  <si>
    <t>ESPOSITO GIOVANNI</t>
  </si>
  <si>
    <t>MRTCRL49A24B604V</t>
  </si>
  <si>
    <t>MARIOTTI CARLO</t>
  </si>
  <si>
    <t>LCSPQL61M30A662K</t>
  </si>
  <si>
    <t>LACASELLA PASQUALE</t>
  </si>
  <si>
    <t>FRVLGU55D07L529T</t>
  </si>
  <si>
    <t>FIORAVANTI LUIGI</t>
  </si>
  <si>
    <t>LMNVTI55D65F923C</t>
  </si>
  <si>
    <t>LAMONACA VITA</t>
  </si>
  <si>
    <t>SOCIETA' AGRICOLA PASCULLI</t>
  </si>
  <si>
    <t>CAV.RICCARDO CASSETTA SOCIETA' AGRICOLA SEMPLICE DI CASSETTA RICCARDO e C</t>
  </si>
  <si>
    <t>SCIFNC87E18H703Q</t>
  </si>
  <si>
    <t>sica francesco valerio</t>
  </si>
  <si>
    <t>PLSFPP72H29B563F</t>
  </si>
  <si>
    <t>PELOSIN FILIPPO</t>
  </si>
  <si>
    <t>APORA SOCIETA' COOPERATIVA AGRICOLA</t>
  </si>
  <si>
    <t>MATARAZZO IANO, MARIO,M.,R.</t>
  </si>
  <si>
    <t>RSSMLE95R01L273S</t>
  </si>
  <si>
    <t>RUSSO EMILIO</t>
  </si>
  <si>
    <t>BFLGPP52S20F943W</t>
  </si>
  <si>
    <t>BUFALINO GIUSEPPE</t>
  </si>
  <si>
    <t>SOC.COOPERATIVA VELINIA ARL</t>
  </si>
  <si>
    <t>SOCIETA' AGRICOLA BIAVA ROSA S.S.</t>
  </si>
  <si>
    <t>CNDFNC82R20A515H</t>
  </si>
  <si>
    <t>CANDELORO FRANCESCO</t>
  </si>
  <si>
    <t>LDZNDR84P23E388K</t>
  </si>
  <si>
    <t>LAUDAZI ANDREA</t>
  </si>
  <si>
    <t>CMPMRA81H60A515H</t>
  </si>
  <si>
    <t>CAMPOMIZZI MARIA</t>
  </si>
  <si>
    <t>ASS. PROMARCHE S.C.A.P.A.</t>
  </si>
  <si>
    <t>TENUTA ISIMBARDA SOCIETA' AGRICOLA SRL</t>
  </si>
  <si>
    <t>RNDCNO64T11H805H</t>
  </si>
  <si>
    <t>RANDAZZO CONO</t>
  </si>
  <si>
    <t>ALMA SEGES SOC.COOP.</t>
  </si>
  <si>
    <t>GCANNN46E49M081E</t>
  </si>
  <si>
    <t>AGUECI ANTONINA</t>
  </si>
  <si>
    <t>COOPERATIVA KORE SOCIETA' AGRICOLA</t>
  </si>
  <si>
    <t>CRBLCN86E24D643V</t>
  </si>
  <si>
    <t>CARBONE LUCIANO</t>
  </si>
  <si>
    <t>SOCIETA' AGRICOLA F.LLI BOSCOLO BIELO S.S.</t>
  </si>
  <si>
    <t>BRTMSM76S13C638T</t>
  </si>
  <si>
    <t>BERTAGGIA MASSIMILIANO</t>
  </si>
  <si>
    <t>TNGLRS89L20C638X</t>
  </si>
  <si>
    <t>TIENGO LORIS</t>
  </si>
  <si>
    <t>LA TERRA E IL CIELO SOC.COOP.</t>
  </si>
  <si>
    <t>COOPERATIVA PRODUZIONE COSTIERAGRUMI SOC. COOP AGR</t>
  </si>
  <si>
    <t>GLNMCL65C19F480O</t>
  </si>
  <si>
    <t>GALIANO MARCELLO</t>
  </si>
  <si>
    <t>FRUTTA IN RETE CONTRATTO</t>
  </si>
  <si>
    <t>RTAMLE75A46F839I</t>
  </si>
  <si>
    <t>ARUTA EMILIA</t>
  </si>
  <si>
    <t>SCCMHL73R17B249G</t>
  </si>
  <si>
    <t>SACCHETTI MICHELE</t>
  </si>
  <si>
    <t>TSTLCU77B06B474R</t>
  </si>
  <si>
    <t>TESTA LUCA</t>
  </si>
  <si>
    <t>AMADA TERRA DI BORSELLI E PAGANUCCI SNC</t>
  </si>
  <si>
    <t>AZ AGR ROSA ROSSA DI SCUTTARI E BOSCOLO S.S</t>
  </si>
  <si>
    <t>CCIRFL68D29B998O</t>
  </si>
  <si>
    <t>CICE RAFFAELE</t>
  </si>
  <si>
    <t>CRSCML74D67D643P</t>
  </si>
  <si>
    <t>CARUSO CARMELINA</t>
  </si>
  <si>
    <t>TRMNGL64B07A393R</t>
  </si>
  <si>
    <t>TROMBINI ANGELO</t>
  </si>
  <si>
    <t>NVLCTN41S64A393E</t>
  </si>
  <si>
    <t>NUVOLI COSTANTINA</t>
  </si>
  <si>
    <t>CO.BR.AG.OR. COOP. A R.L.</t>
  </si>
  <si>
    <t>PLMVCN86M25H703E</t>
  </si>
  <si>
    <t>PALUMBO VINCENZO</t>
  </si>
  <si>
    <t>GLCSVT45C21F258D</t>
  </si>
  <si>
    <t>AGLIECO SALVATORE</t>
  </si>
  <si>
    <t>DPLPQL59R09E885X</t>
  </si>
  <si>
    <t>DI PALMA PASQUALE</t>
  </si>
  <si>
    <t>BNRNDR87H11B111A</t>
  </si>
  <si>
    <t>BONARDO ANDREA</t>
  </si>
  <si>
    <t>SNTDNC58R10D587G</t>
  </si>
  <si>
    <t>SANTACROCE DOMENICO</t>
  </si>
  <si>
    <t>DI PIETRANTONIO ANDREA E C. società semplice</t>
  </si>
  <si>
    <t>IMMOBILIARE DANTE SOCIETA' AGRICOLA S.P.A.</t>
  </si>
  <si>
    <t>VNNLVI56B11C086O</t>
  </si>
  <si>
    <t>VANNINI LIVIO</t>
  </si>
  <si>
    <t>SPSDTR74D17G813W</t>
  </si>
  <si>
    <t>ESPOSITO DEMETRIO</t>
  </si>
  <si>
    <t>OROGEL FRESCO S.C.AGRICOLA</t>
  </si>
  <si>
    <t>SOC. COOP. PALMA D'ORO</t>
  </si>
  <si>
    <t>CPPPLA52A02A522F</t>
  </si>
  <si>
    <t>CAPPELLO PAOLO</t>
  </si>
  <si>
    <t>FANTASIA SOCIETA' AGRICOLA SEMPLICE S.S.</t>
  </si>
  <si>
    <t>AZ.AGR. FERRARI FILIPPO E ALESSANDRO S.S. SOCIETA' AGRICOLA</t>
  </si>
  <si>
    <t>CPPNNN51P24A522N</t>
  </si>
  <si>
    <t>CAPPELLO ANTONINO</t>
  </si>
  <si>
    <t>RGNPLA66P14D205E</t>
  </si>
  <si>
    <t>ROAGNA PAOLO</t>
  </si>
  <si>
    <t>AGRICOLA DO.GE. DI ALFANO DOMENICO E GER</t>
  </si>
  <si>
    <t>SOLE ALTO SOCIETA' AGRICOLA SEMPLICE</t>
  </si>
  <si>
    <t>PPCCMN75D23D390K</t>
  </si>
  <si>
    <t>PAPACE CARMINE</t>
  </si>
  <si>
    <t>ZCCDNC67C02D390D</t>
  </si>
  <si>
    <t>ZOCCOLI DOMENICO</t>
  </si>
  <si>
    <t>BTTMRA73E53E036N</t>
  </si>
  <si>
    <t>BITETTI MARIA</t>
  </si>
  <si>
    <t>DLLVTI90L54C136U</t>
  </si>
  <si>
    <t>DELL'ORCO VITA</t>
  </si>
  <si>
    <t>LA FORTUNA SOCIETA' COOPERATIVA A R.L.</t>
  </si>
  <si>
    <t>PADO SRL SOCIETA' AGRICOLA</t>
  </si>
  <si>
    <t>NATURAL FRUIT SOCIETA' COOPERATIVA AGRICOLA</t>
  </si>
  <si>
    <t>le tre rose societa' agricola srl</t>
  </si>
  <si>
    <t>PANNITTERI E C. SRL</t>
  </si>
  <si>
    <t>SOCIETA' AGRICOLA SEMPLICE LA FAMIJA DEI FRATELLI</t>
  </si>
  <si>
    <t>VLINCT65D52D205F</t>
  </si>
  <si>
    <t>VIALE ANNA CATERINA</t>
  </si>
  <si>
    <t>CMPMCL55T69C352W</t>
  </si>
  <si>
    <t>CAMPISANO IMMACOLATA</t>
  </si>
  <si>
    <t>FRNTCS60S29I916F</t>
  </si>
  <si>
    <t>FORINI TARCISIO</t>
  </si>
  <si>
    <t>SOCIETA' AGRICOLA ORTO.MAN DI MANGILI FAUSTO S.A.S</t>
  </si>
  <si>
    <t>LSRDGI81E02H792Y</t>
  </si>
  <si>
    <t>LO SARDO DIEGO</t>
  </si>
  <si>
    <t>PCICML69B27H194T</t>
  </si>
  <si>
    <t>PICI CARMELO</t>
  </si>
  <si>
    <t>MRCGLN52C17L265G</t>
  </si>
  <si>
    <t>MARCHESI GIULIANO</t>
  </si>
  <si>
    <t>STEVIM SOCIETA' COOPERATIVA AGRICOLA</t>
  </si>
  <si>
    <t>AGRICOLTURA DI RIOMAG. MANAR. VERN. MONTEROS. SAC</t>
  </si>
  <si>
    <t>SOC. AGRICOLA ABC NATURA DI ARRIGONI-VAERINI S.S.</t>
  </si>
  <si>
    <t>RSTCMN65M15D390P</t>
  </si>
  <si>
    <t>RASTELLI CARMINE</t>
  </si>
  <si>
    <t>AZ.AGR.CORRADI S.S.DI PELOSIN E.eF.</t>
  </si>
  <si>
    <t>SOCIETA' AGRICOLA PRO'BIO DI PANFILI PARIDE E C. SS</t>
  </si>
  <si>
    <t>DRNSVN87E04A669P</t>
  </si>
  <si>
    <t>DORONZO SAVINO</t>
  </si>
  <si>
    <t>COOP.BONIFICA LAMONE SOC. COOP. AGR. P.A.</t>
  </si>
  <si>
    <t>VNIMCL68A09C426N</t>
  </si>
  <si>
    <t>IVONE MARCELLO</t>
  </si>
  <si>
    <t>VNIMRA68A09C426F</t>
  </si>
  <si>
    <t>IVONE MAURO</t>
  </si>
  <si>
    <t>SOCIETA' AGRICOLA BARBIERO TIZIANO E FIGLI S.S.</t>
  </si>
  <si>
    <t>sole italia societa' agricola s.r.l.</t>
  </si>
  <si>
    <t>SOC. AGRICOLA VENATORIA TACINAIA S.S</t>
  </si>
  <si>
    <t>SOCIETA' AGRICOLA I SAPORI DELL'ORTO S.S.</t>
  </si>
  <si>
    <t>ANNALISA SOCIETA' COOPERATIVA AGRICOLA</t>
  </si>
  <si>
    <t>CNTNNN69A21F061N</t>
  </si>
  <si>
    <t>CENTONZE ANTONINO ANDREA</t>
  </si>
  <si>
    <t>SCTGLN75A01F904F</t>
  </si>
  <si>
    <t>SCATTOLIN GIULIANO</t>
  </si>
  <si>
    <t>SOCIETA AGRICOLA F.LLI DE FILIPPO S.S.</t>
  </si>
  <si>
    <t>DFLMRC97M01D643J</t>
  </si>
  <si>
    <t>DE FILIPPO MARCO</t>
  </si>
  <si>
    <t>DFLSFN95S03D643E</t>
  </si>
  <si>
    <t>DE FILIPPO STEFANO</t>
  </si>
  <si>
    <t>TERRE SIKANE SOCIETA' AGRICOLA SRL</t>
  </si>
  <si>
    <t>SOCIETA' AGRICOLA MONTEMAGGI ALFIO SS</t>
  </si>
  <si>
    <t>DLBNTN62M22D157V</t>
  </si>
  <si>
    <t>DAL BELLO ANTONIO</t>
  </si>
  <si>
    <t>SOCIETA' AGRICOLA ANGIULLI DI CICI GIUSEPPE E CICI LAURA S.S.</t>
  </si>
  <si>
    <t>RNLDNC67M06E036Y</t>
  </si>
  <si>
    <t>RANALDO DOMENICO</t>
  </si>
  <si>
    <t>VZZLCN71T26E036D</t>
  </si>
  <si>
    <t>VIZZIELLI LUCIANO</t>
  </si>
  <si>
    <t>RNLVCN62R23E036R</t>
  </si>
  <si>
    <t>RANALDO VINCENZO</t>
  </si>
  <si>
    <t>SOCIETA' SEMPLICE AGRICOLA 2 C</t>
  </si>
  <si>
    <t>BRNPTR41H11C288P</t>
  </si>
  <si>
    <t>BARONI PIETRO</t>
  </si>
  <si>
    <t>BSILCU70P17G224D</t>
  </si>
  <si>
    <t>BIASIO LUCA</t>
  </si>
  <si>
    <t>DLTMRA84D19L113T</t>
  </si>
  <si>
    <t>DE LETTERIIS MAURO</t>
  </si>
  <si>
    <t>BIOTEN AGRI SOCIETÀ COOPERATIVA AGRICOLA</t>
  </si>
  <si>
    <t>RDLMTT82H07D458V</t>
  </si>
  <si>
    <t>RIDOLFI MATTIA</t>
  </si>
  <si>
    <t>AZ.AGR.MARINA DI PUGLISI G.</t>
  </si>
  <si>
    <t>SOCIETA' AGRICOLA MANNA S.R.L.</t>
  </si>
  <si>
    <t>FORTUNATO S.R.L. AGRICOLA</t>
  </si>
  <si>
    <t>PODERI DUCALI RUFFINO S.R.L. SOCIETA' AGRICOLA</t>
  </si>
  <si>
    <t>SOC.AGR.SEMPLICE NATURAVIVA DI GUGLIELMI A.E CO.</t>
  </si>
  <si>
    <t>SOC. AGRICOLA SICILY FARM SRL</t>
  </si>
  <si>
    <t>SOCIETA' SEMPLICE AGRICOLA L.M.L.</t>
  </si>
  <si>
    <t>SOCIETA' AGRICOLA MAROLI S.S.</t>
  </si>
  <si>
    <t>GSTLDA57C15H764N</t>
  </si>
  <si>
    <t>AGOSTINELLI ALDO</t>
  </si>
  <si>
    <t>DLRNCL82S18A717N</t>
  </si>
  <si>
    <t>DEL REGNO NICOLA</t>
  </si>
  <si>
    <t>NCLMRC65R22D611Y</t>
  </si>
  <si>
    <t>NICOLINI MARCO</t>
  </si>
  <si>
    <t>SOCIETA' AGRICOLA BORSATO S.S.</t>
  </si>
  <si>
    <t>ZNFSNT70C14B110L</t>
  </si>
  <si>
    <t>ZANAFREDI SANTE</t>
  </si>
  <si>
    <t>BTTLNE47M69A399K</t>
  </si>
  <si>
    <t>BOTTACCIO ELENA</t>
  </si>
  <si>
    <t>MNCDNT76C04D390F</t>
  </si>
  <si>
    <t>MANCINO DONATO</t>
  </si>
  <si>
    <t>GGNNGL80H06C136V</t>
  </si>
  <si>
    <t>GIGANTE ANGELO</t>
  </si>
  <si>
    <t>SOCIETA' AGRICOLA FATTORIE MENESELLO DI SIMONE MENESELLO E C. S.S .</t>
  </si>
  <si>
    <t>FLSSFN64T14G535C</t>
  </si>
  <si>
    <t>FILIOS STEFANO</t>
  </si>
  <si>
    <t>FRI-EL GREEN HOUSE - SOC. AGRIC.SS</t>
  </si>
  <si>
    <t>STCNLM77H22A794S</t>
  </si>
  <si>
    <t>EUSTACCHIO ANGELO MARCO</t>
  </si>
  <si>
    <t>SOC. AGR. BARBIERO DI GIORGIO E CHIARA S.S.</t>
  </si>
  <si>
    <t>SALIMBENI E GUARDIGLI S S</t>
  </si>
  <si>
    <t>ROMANFRUIT SOCIETA' AGRICOLA A R.L.</t>
  </si>
  <si>
    <t>DLCPLA93T01D205X</t>
  </si>
  <si>
    <t>DOLCE PAOLO</t>
  </si>
  <si>
    <t>DRZGPL71D02C794E</t>
  </si>
  <si>
    <t>ODORIZZI GIANPAOLO</t>
  </si>
  <si>
    <t>TTLFNC83P19F262C</t>
  </si>
  <si>
    <t>ATTOLICO FRANCESCO</t>
  </si>
  <si>
    <t>DDVVTR63R25H247Q</t>
  </si>
  <si>
    <t>ODDOVERO VALTER LORENZO</t>
  </si>
  <si>
    <t>SNTLSS87D05C426Y</t>
  </si>
  <si>
    <t>SANTILLI ALESSIO</t>
  </si>
  <si>
    <t>FARAO SRL SOCIETA' AGRICOLA</t>
  </si>
  <si>
    <t>LA FATTORIA SRL AGRICOLA</t>
  </si>
  <si>
    <t>SOCIETA' AGRICOLA VAGLIENGO SERGIO E ENZO S.S.</t>
  </si>
  <si>
    <t>VNIFRC92B12F351Z</t>
  </si>
  <si>
    <t>VINAI FEDERICO</t>
  </si>
  <si>
    <t>ORCHIDEA FRUTTA S.R.L.</t>
  </si>
  <si>
    <t>DSPMHL81D13C514Y</t>
  </si>
  <si>
    <t>DI SAPIO MICHELE</t>
  </si>
  <si>
    <t>DSPDNC48R01C514Z</t>
  </si>
  <si>
    <t>DI SAPIO DOMENICO</t>
  </si>
  <si>
    <t>PIANTE FARO S.S. AGRICOLA DI VENERANDO FARO e C.</t>
  </si>
  <si>
    <t>SOCIETA' SEMPLICE AGRICOLA LOZUPONE</t>
  </si>
  <si>
    <t>DSPCRC77E26H926F</t>
  </si>
  <si>
    <t>DI SAPIO CIRIACO</t>
  </si>
  <si>
    <t>BLLMRA71D19B101F</t>
  </si>
  <si>
    <t>BELLONE MARIO</t>
  </si>
  <si>
    <t>ZLEGLC77B18I712A</t>
  </si>
  <si>
    <t>ZEOLI GIANLUCA</t>
  </si>
  <si>
    <t>PLANET FARMS ITALIA SOCIETA AGRICOLA S.R.L.</t>
  </si>
  <si>
    <t>BRBFPP89S16F964H</t>
  </si>
  <si>
    <t>BARBETTA FILIPPO</t>
  </si>
  <si>
    <t>MILLEFRUTTI S.R.L. - SOCIETA' AGRICOLA</t>
  </si>
  <si>
    <t>PRFMNL76A03D442Y</t>
  </si>
  <si>
    <t>PERUFFO EMANUELE</t>
  </si>
  <si>
    <t>SOCIETA' AGRICOLA CASAL MARTLOT SOCIETA' SEMPLICE</t>
  </si>
  <si>
    <t>GRNLCN61E23H294P</t>
  </si>
  <si>
    <t>GRANAROLI LUCIANO</t>
  </si>
  <si>
    <t>Soc. Agricola Cooperativa COSTA DEI SAPORI a r.l.</t>
  </si>
  <si>
    <t>MNTNTN73C17B963H</t>
  </si>
  <si>
    <t>DLMMBR61B13B101M</t>
  </si>
  <si>
    <t>DALMASSO MARIO BARTOLOMEO</t>
  </si>
  <si>
    <t>SOC.COOP.R.L. TRA ASSEGNATARI LA SERRA</t>
  </si>
  <si>
    <t>BRRSRN91B05M289P</t>
  </si>
  <si>
    <t>BORRIELLO SEVERINO</t>
  </si>
  <si>
    <t>SOCIETA' AGRICOLA FONDIARIA LIGURE TOSCANA S.A.F.T</t>
  </si>
  <si>
    <t>SOCIETA' AGRICOLA MONFALLETTO SOCIETA' SEMPLICE</t>
  </si>
  <si>
    <t>GLTNTN69B46D587I</t>
  </si>
  <si>
    <t>galati antonia</t>
  </si>
  <si>
    <t>CANTINA E OLEIFICIO SOCIALE DI LIZZANO</t>
  </si>
  <si>
    <t>PECORARO FRUTTA - S.N.C.</t>
  </si>
  <si>
    <t>FRRRFL71P14G333D</t>
  </si>
  <si>
    <t>SMNGNN74D10E158L</t>
  </si>
  <si>
    <t>SIMONE GIOVANNI</t>
  </si>
  <si>
    <t>MRNFNC67B01Z112F</t>
  </si>
  <si>
    <t>MARINELLI FRANCO</t>
  </si>
  <si>
    <t>MRNSST68C17Z112Z</t>
  </si>
  <si>
    <t>MARINELLI SEBASTIANO</t>
  </si>
  <si>
    <t>COOP. AGRI BIO L'ARCOBALENO</t>
  </si>
  <si>
    <t>MOSSI AZIENDE AGRICOLE VITIVINICOLE SS</t>
  </si>
  <si>
    <t>ALLEVAMENTI ZOOTECNICI SOCIETA' AGRICOLA DI SBARRA</t>
  </si>
  <si>
    <t>CANTINA COOPERATIVA DI PITIGLIANO SOC.AGR.COOP.</t>
  </si>
  <si>
    <t>GOTTO D'ORO SOCIETA COOPERATIVA</t>
  </si>
  <si>
    <t>RNDMFL90H44C352E</t>
  </si>
  <si>
    <t>RONDINELLI MARIA FELICIA</t>
  </si>
  <si>
    <t>MCRRTI51E55E630B</t>
  </si>
  <si>
    <t>MACRIPO RITA</t>
  </si>
  <si>
    <t>LZPGPP75L05F376Z</t>
  </si>
  <si>
    <t>LOZUPONE GIUEPPPE</t>
  </si>
  <si>
    <t>CANTINA SOCIALE SANNITICA S.C.S.</t>
  </si>
  <si>
    <t>SOCIETA AGRICOLA CONTUGA DI PAROLINI S.S.</t>
  </si>
  <si>
    <t>BLTCRL81M17G674J</t>
  </si>
  <si>
    <t>BELTRAMO CARLO</t>
  </si>
  <si>
    <t>NRIGLC82A25D643E</t>
  </si>
  <si>
    <t>NIRO GIANLUCA MICHAEL</t>
  </si>
  <si>
    <t>AZ. AGR. ABBONA DI ABBONA MARZIANO E C. S.S.</t>
  </si>
  <si>
    <t>FONTE VERDE AZIENDE AGRICOLE ASSOCIATE</t>
  </si>
  <si>
    <t>PODERE DELLA CAVAGA SRL SOCIETA' AGRICOLA</t>
  </si>
  <si>
    <t>VITALONGA S.R.L. SOCIETA' AGRICOLA</t>
  </si>
  <si>
    <t>BRGRRT61B26G535O</t>
  </si>
  <si>
    <t>BERGAMASCHI ROBERTO</t>
  </si>
  <si>
    <t>SCRGPP88S07G482A</t>
  </si>
  <si>
    <t>SCORRANO GIUSEPPE</t>
  </si>
  <si>
    <t>AZ. AGR. ANTONIO TARULLI S.R.L. SOCIETA' AGRICOLA</t>
  </si>
  <si>
    <t>BIOAGRI S.R.L. SOCIETA' AGRICOLA</t>
  </si>
  <si>
    <t>GLLMHL73P12H926O</t>
  </si>
  <si>
    <t>AUGELLO MICHELE</t>
  </si>
  <si>
    <t>FRRPLB58R15A261I</t>
  </si>
  <si>
    <t>FERRO PIERALBERTO</t>
  </si>
  <si>
    <t>MNGRRT70E12D205N</t>
  </si>
  <si>
    <t>MONGE ROBERTO</t>
  </si>
  <si>
    <t>BTAMHL84S10A783Z</t>
  </si>
  <si>
    <t>ABATE MICHELE</t>
  </si>
  <si>
    <t>SPDFNC56P02G273J</t>
  </si>
  <si>
    <t>SPADAFORA FRANCESCO</t>
  </si>
  <si>
    <t>AZ. AGRICOLA FRESCHI DI FRESCHI GIUSEPPE E C. SS</t>
  </si>
  <si>
    <t>VIGNABALDO GROUP SRL</t>
  </si>
  <si>
    <t>CONS COOP RIUNITE D ABRUZZO SC</t>
  </si>
  <si>
    <t>SOC.AGRICOLA SEMPLICE SANTAROSA DEI F.LL</t>
  </si>
  <si>
    <t>CAROLINA SOCIETA' AGRICOLA S.R.L.</t>
  </si>
  <si>
    <t>TENUTA LE FRACCE SOCIETA' AGRICOLA A R. L.</t>
  </si>
  <si>
    <t>AGRICOLA SALTALAMACCHIA DI SALTALAMACCHIA LUCA e C</t>
  </si>
  <si>
    <t>CGNCRL72H30D643R</t>
  </si>
  <si>
    <t>CIGNARELLA CARLO</t>
  </si>
  <si>
    <t>RSTCCL79P52A944B</t>
  </si>
  <si>
    <t>ROSATI CECILIA</t>
  </si>
  <si>
    <t>SOCIETA' AGRICOLA S. LUCIA DI ROBERTO CERA e C. S.</t>
  </si>
  <si>
    <t>SPSFNC67P11Z404F</t>
  </si>
  <si>
    <t>esposito francesco</t>
  </si>
  <si>
    <t>CANTINA VALTIDONE SOC.COOP. R.L.</t>
  </si>
  <si>
    <t>TRAGNR60B24C291N</t>
  </si>
  <si>
    <t>AUTIERI GENNARO</t>
  </si>
  <si>
    <t>MRLCST78H24E730U</t>
  </si>
  <si>
    <t>MORELLI CRISTIAN</t>
  </si>
  <si>
    <t>TRRVCN88T05E791G</t>
  </si>
  <si>
    <t>TERRACCIANO VINCENZO</t>
  </si>
  <si>
    <t>CPTMRA70A01B619G</t>
  </si>
  <si>
    <t>CAPUTO MAURO</t>
  </si>
  <si>
    <t>SPSNTN54B01A801L</t>
  </si>
  <si>
    <t>ESPOSITO ANTONIO</t>
  </si>
  <si>
    <t>TENUTA DI ARTIMINO SOCIETA' AGRICOLA SRL</t>
  </si>
  <si>
    <t>PRATO</t>
  </si>
  <si>
    <t>SGMGLM79B23D423K</t>
  </si>
  <si>
    <t>SUGAMELE GIROLAMO</t>
  </si>
  <si>
    <t>SOCIETA' AGRICOLA CASCINA LA BRUCIATA DI GAVIO MARCELLO e C. SOCIETA' SEMPLICE</t>
  </si>
  <si>
    <t>CBCNCL49R30G492V</t>
  </si>
  <si>
    <t>IACOBACCI NICOLA</t>
  </si>
  <si>
    <t>VILLA LANATA SOCIETA' SEMPLICE AGRICOLA</t>
  </si>
  <si>
    <t>CGLRCC58S21B584B</t>
  </si>
  <si>
    <t>CEGLIA ROCCO</t>
  </si>
  <si>
    <t>CASCINA DORIA SOCIETA' SEMPLICE AGRICOLA</t>
  </si>
  <si>
    <t>DLCGNN56E11E716Y</t>
  </si>
  <si>
    <t>DE LUCA GIOVANNI BATTISTA</t>
  </si>
  <si>
    <t>LA TOLEDANA S.S. DI MARTINI GIANNI ANRICO, PIERO E</t>
  </si>
  <si>
    <t>DLCNTN90L18L113X</t>
  </si>
  <si>
    <t>DE LUCA ANTONIO</t>
  </si>
  <si>
    <t>BNCVCN72B28H926M</t>
  </si>
  <si>
    <t>BIANCOFIORE VINCENZO</t>
  </si>
  <si>
    <t>DMBNNA56R70I158P</t>
  </si>
  <si>
    <t>D'AMBROSIO ANNA</t>
  </si>
  <si>
    <t>TRCFTN67D56E549D</t>
  </si>
  <si>
    <t>TURCO FORTUNA</t>
  </si>
  <si>
    <t>LBLGLI92C58L112S</t>
  </si>
  <si>
    <t>LO BELLO GIULIA</t>
  </si>
  <si>
    <t>SOC.AGR.AGRO BIO ABRUZZO DEI F.LLI ALFONSI S.S.</t>
  </si>
  <si>
    <t>CCORCR72R10I158O</t>
  </si>
  <si>
    <t>COCO RICCARDO</t>
  </si>
  <si>
    <t>S.A.G. SOCIETA' AGRICOLA S.S.</t>
  </si>
  <si>
    <t>SOCIETA' AGRICOLA GALLO PASQUALE S.S.</t>
  </si>
  <si>
    <t>LA PUNICACEA SOCIETA' AGRICOLA SEMPLICE</t>
  </si>
  <si>
    <t>GALCO SOCIETA AGRICOLA S.S.</t>
  </si>
  <si>
    <t>COSTA DEI GRECI SOCIETA' AGRICOLA S.S.</t>
  </si>
  <si>
    <t>GALBIO SOCIETA' AGRICOLA S.S.</t>
  </si>
  <si>
    <t>GLLGPP65A08D005H</t>
  </si>
  <si>
    <t>GALLO GIUSEPPE</t>
  </si>
  <si>
    <t>GLLNLP63H28D005F</t>
  </si>
  <si>
    <t>GALLO NATALE PIETRO</t>
  </si>
  <si>
    <t>AGRIEUROPA SOCIETA' AGRICOLA SEMPLICE</t>
  </si>
  <si>
    <t>SOCIETA' COOPERATIVA AGRICOLA ASCALESE</t>
  </si>
  <si>
    <t>SOC. SEM. PONTEROSA DI DECARO M. E</t>
  </si>
  <si>
    <t>TLRFNC71E27M088Q</t>
  </si>
  <si>
    <t>TOLARO FRANCESCO</t>
  </si>
  <si>
    <t>AGRIFADOLA SOC. COOP. AGRICOLA</t>
  </si>
  <si>
    <t>AZIENDA AGRICOLA F.LLI ROSATI</t>
  </si>
  <si>
    <t>MONTELLA SOC.SEMPLICE AGR.</t>
  </si>
  <si>
    <t>CRCLSN79S18D862Y</t>
  </si>
  <si>
    <t>CORICCIATI ALESSANDRO</t>
  </si>
  <si>
    <t>MLLSFN82B03H727S</t>
  </si>
  <si>
    <t>MELLANO STEFANO</t>
  </si>
  <si>
    <t>RNNGNT93D10A512I</t>
  </si>
  <si>
    <t>RAINONE GIACINTO</t>
  </si>
  <si>
    <t>SOCIETA' AGRICOLA FRATELLI GIOACHINA S.S.</t>
  </si>
  <si>
    <t>CFFVCN60S04F631R</t>
  </si>
  <si>
    <t>CIUFFREDA VINCENZO</t>
  </si>
  <si>
    <t>CVRGLG72M26I158G</t>
  </si>
  <si>
    <t>CIAVARELLA GIANLUIGI</t>
  </si>
  <si>
    <t>SOCIETA' AGRICOLA SALA IRENE,FERRARI PIERLUIGI,ANG</t>
  </si>
  <si>
    <t>BRTNTN63D09L273R</t>
  </si>
  <si>
    <t>BORTONE ANTONIO</t>
  </si>
  <si>
    <t>PLCLGU71A01E716R</t>
  </si>
  <si>
    <t>PLACENTINO LUIGI</t>
  </si>
  <si>
    <t>TIZZANO SOCIETA AGRICOLA S.R.L.</t>
  </si>
  <si>
    <t>DLFNNZ63A42E036K</t>
  </si>
  <si>
    <t>DELFINO ANNUNZIATA</t>
  </si>
  <si>
    <t>GABRIELLI FABIO E STEFANO SOC. SEMPLICE AGRICOLA</t>
  </si>
  <si>
    <t>CLEMENTINA SOCIETA' SEMPLICE AGRICOLA</t>
  </si>
  <si>
    <t>LPPMMC66H47D643M</t>
  </si>
  <si>
    <t>LUPPINO MARIA MICHELA</t>
  </si>
  <si>
    <t>BRGGGC64L22H501B</t>
  </si>
  <si>
    <t>BORGHESE GIANGIACOMO</t>
  </si>
  <si>
    <t>IL VECCHIO GRANAIO SRL</t>
  </si>
  <si>
    <t>DFLSNT80B47E885B</t>
  </si>
  <si>
    <t>DE FILIPPO SIPONTINA</t>
  </si>
  <si>
    <t>SOCIETA' AGRICOLA LE CRUSTE S.N.C.</t>
  </si>
  <si>
    <t>LE BUONE TERRE SOCIETA' AGRICOLA S.R.L.</t>
  </si>
  <si>
    <t>GGLRCR50C14A285O</t>
  </si>
  <si>
    <t>GUGLIELMI RICCARDO</t>
  </si>
  <si>
    <t>GGLVCN61B12A285I</t>
  </si>
  <si>
    <t>GUGLIELMI VINCENZO</t>
  </si>
  <si>
    <t>AZIENDA AGRITURISTICA MASSERIA SPALLACCIA S.S.</t>
  </si>
  <si>
    <t>MILAN MAURO, STEFANO E TREVISAN V. SOC. AGR. S.S.</t>
  </si>
  <si>
    <t>DCMMTH73H64Z600X</t>
  </si>
  <si>
    <t>DI CAMILLO MIRTHA ANDREA</t>
  </si>
  <si>
    <t>RENOVECCHIO S.S. DI DIEGOLI LUCIANO e C. SOCIETA AGRICOLA</t>
  </si>
  <si>
    <t>PRSNNN70P29G113F</t>
  </si>
  <si>
    <t>PIRISI ANTONINO</t>
  </si>
  <si>
    <t>AZ. AGR. SIGNOR VITTORIO E MANUELE SOC. AGR. S.S.</t>
  </si>
  <si>
    <t>SOCIETÀ AGRICOLA VISINTIN LUIGI E MARCELLO S.S. SOCIETÀ SEMPLICE</t>
  </si>
  <si>
    <t>GALLIAZZO ADRIANO E SIDRIO SOC.AGR.SS</t>
  </si>
  <si>
    <t>MCHGCM67B19F537M</t>
  </si>
  <si>
    <t>MICHIENZI GIACOMO</t>
  </si>
  <si>
    <t>SOCIETA' COOPERATIVA AGRICOLA ' SANTA CECILIA' ARL</t>
  </si>
  <si>
    <t>TCCFMN75A48E716K</t>
  </si>
  <si>
    <t>TOCCI FILOMENA</t>
  </si>
  <si>
    <t>LCMRMR82B56C002V</t>
  </si>
  <si>
    <t>LA CAMERA ROSAMARIA</t>
  </si>
  <si>
    <t>VERDE VALDASO SOCIETA' COOPERATIVA</t>
  </si>
  <si>
    <t>VERDEIN AZIENDA AGRICOLA DI MASULLO GENNARO</t>
  </si>
  <si>
    <t>BLZGPP75H26H703P</t>
  </si>
  <si>
    <t>BALZANO GIUSEPPE</t>
  </si>
  <si>
    <t>PTLNGL85R02H703D</t>
  </si>
  <si>
    <t>PETOLICCHIO ANGELO</t>
  </si>
  <si>
    <t>SOC COOP ARL CANTINA SOCIALE DI GIULIANO TEATINO</t>
  </si>
  <si>
    <t>SOCIETA' AGRICOLA TENUTA SAN FRANCESCO S.R.L.</t>
  </si>
  <si>
    <t>BGLGCM77E05D542A</t>
  </si>
  <si>
    <t>BAGLIONI GIACOMO</t>
  </si>
  <si>
    <t>LNGDIA85D52H926K</t>
  </si>
  <si>
    <t>LONGO IDA</t>
  </si>
  <si>
    <t>BRNMRC84L21D643N</t>
  </si>
  <si>
    <t>BRANCACCIO MARCO</t>
  </si>
  <si>
    <t>BRNSVT82M21D643Y</t>
  </si>
  <si>
    <t>BRANCACCIO SALVATORE</t>
  </si>
  <si>
    <t>RMNVCN75A13I483M</t>
  </si>
  <si>
    <t>ROMANO VELLECA VINCENZO</t>
  </si>
  <si>
    <t>PPRVTR86H50F205T</t>
  </si>
  <si>
    <t>OPIPARI VICTORIA</t>
  </si>
  <si>
    <t>CLNNTN88M10A091D</t>
  </si>
  <si>
    <t>COLANGELO ANTONIO</t>
  </si>
  <si>
    <t>CLNPQL70D11H703U</t>
  </si>
  <si>
    <t>COLANGELO PASQUALINO</t>
  </si>
  <si>
    <t>LEOLCN64M07A717H</t>
  </si>
  <si>
    <t>LEO LUCIANO</t>
  </si>
  <si>
    <t>SOCIETA' AGRICOLA IL SENTIERO S.S.</t>
  </si>
  <si>
    <t>AGRIAMBIENTE MUGELLO SOC. COOP. AGRICOLA</t>
  </si>
  <si>
    <t>NLDLCA82C64C814W</t>
  </si>
  <si>
    <t>NALDI ALICE</t>
  </si>
  <si>
    <t>societa' agricola corte roma di rocchi nino e c. s</t>
  </si>
  <si>
    <t>SOCIETA' AGRICOLA SAeME</t>
  </si>
  <si>
    <t>RPLMLG85M30A515S</t>
  </si>
  <si>
    <t>RIPALDI MARIO LUIGI</t>
  </si>
  <si>
    <t>CTRVCN61A21G834X</t>
  </si>
  <si>
    <t>CITRO VINCENZO</t>
  </si>
  <si>
    <t>PRMFNN75E13B936Z</t>
  </si>
  <si>
    <t>PRIMICERI FERNANDO</t>
  </si>
  <si>
    <t>SCRPRZ79B49H579N</t>
  </si>
  <si>
    <t>SCORPANITI PATRIZIA</t>
  </si>
  <si>
    <t>IL GUSCIO - SOCIETA' COOPERATIVA AGRICOLA</t>
  </si>
  <si>
    <t>GRDNTN56T21E730J</t>
  </si>
  <si>
    <t>GORDINI ANTONIO</t>
  </si>
  <si>
    <t>SOCIETA' AGRICOLA VENTURINI BALDINI S.R.L.</t>
  </si>
  <si>
    <t>MSAGST72H24F029U</t>
  </si>
  <si>
    <t>MASI AUGUSTO</t>
  </si>
  <si>
    <t>PRMCSM68P26B936R</t>
  </si>
  <si>
    <t>PRIMICERI COSIMO</t>
  </si>
  <si>
    <t>DLTFBA69D07G888H</t>
  </si>
  <si>
    <t>AGROITTICA DI DEL TEDESCO FABIO</t>
  </si>
  <si>
    <t>RCCNTN61H17G916T</t>
  </si>
  <si>
    <t>RICCI ANTONIO</t>
  </si>
  <si>
    <t>SOCIETA' AGRICOLA COLTURA MIA DI DOMENICO ALFANO &amp; C. S.S.</t>
  </si>
  <si>
    <t>SOCIETA' AGRICOLA BIO ALFA DI NELLY ALFANO e C. S.</t>
  </si>
  <si>
    <t>CRBMNL86P56Z129F</t>
  </si>
  <si>
    <t>CIOROBEA MARINA ELENA</t>
  </si>
  <si>
    <t>VLNFLV56A10A191Y</t>
  </si>
  <si>
    <t>VALANDRO FLAVIO</t>
  </si>
  <si>
    <t>NCCSVT70C11B602O</t>
  </si>
  <si>
    <t>NACCARATO SALVATORE</t>
  </si>
  <si>
    <t>CCZGPP65C26G253P</t>
  </si>
  <si>
    <t>CUCUZZA GIUSEPPE</t>
  </si>
  <si>
    <t>CGA SRL</t>
  </si>
  <si>
    <t>PZZSNT59T31C912U</t>
  </si>
  <si>
    <t>POZZATI SANTE</t>
  </si>
  <si>
    <t>PZZNCL84P13G916B</t>
  </si>
  <si>
    <t>POZZATI NICOLO</t>
  </si>
  <si>
    <t>MRZGNN81H11H926Y</t>
  </si>
  <si>
    <t>MARZULLI GAETANO ANTONIO</t>
  </si>
  <si>
    <t>TROMBINI GIUSEPPE TROMBINI MONIA E TROMBINI GIULI</t>
  </si>
  <si>
    <t>CTRNTN60P06A717K</t>
  </si>
  <si>
    <t>VLVCMN69M16I438F</t>
  </si>
  <si>
    <t>VALVA CARMINE</t>
  </si>
  <si>
    <t>DVVNDR80T03I438Y</t>
  </si>
  <si>
    <t>DE VIVO ANDREA</t>
  </si>
  <si>
    <t>SOC. AGR. PARIONI DI LANCELLOTTI VILLIAM E C. SOCI</t>
  </si>
  <si>
    <t>ORTOFRUTTA F.LLI SANGARI SRL</t>
  </si>
  <si>
    <t>SOCIETA AGRIC. SEMPL. IL MASSIMO DELLA FRESCHEZZA</t>
  </si>
  <si>
    <t>DNDLGU79H03F839P</t>
  </si>
  <si>
    <t>DANDREA ESPOSITO LUIGI</t>
  </si>
  <si>
    <t>OASI DEI SAPORI SRL</t>
  </si>
  <si>
    <t>CVCLCU77R16L120Z</t>
  </si>
  <si>
    <t>IACOVACCI LUCA</t>
  </si>
  <si>
    <t>CNGGSY76E53I548H</t>
  </si>
  <si>
    <t>CANIGLIA GIUSY</t>
  </si>
  <si>
    <t>SOCIETA COOPERATIVA AGRICOLA SAKURA</t>
  </si>
  <si>
    <t>GRMGLI53R30D643V</t>
  </si>
  <si>
    <t>GRAMAZIO GIULIO</t>
  </si>
  <si>
    <t>CONSORZIO PRODUTTORI PATATE ASSOCIATI</t>
  </si>
  <si>
    <t>OLIS S.R.L.</t>
  </si>
  <si>
    <t>TURANO SOCIETA COOPERATIVA</t>
  </si>
  <si>
    <t>ASCA SOCIETA COOP.VA ANVERSANA SRL</t>
  </si>
  <si>
    <t>NATURAGRI SOCIETA AGRICOLA S.R.L.</t>
  </si>
  <si>
    <t>AZ. AGR. CATTANEO ADORNO GIUSTINIANI S.S. AGRICOL</t>
  </si>
  <si>
    <t>ORTO SICULO DI PELUSO E CIRANNA S.S.AGRICOLA</t>
  </si>
  <si>
    <t>GRFMTT61B25L273V</t>
  </si>
  <si>
    <t>GAROFALO MATTEO</t>
  </si>
  <si>
    <t>GNNGPP49C19D643Q</t>
  </si>
  <si>
    <t>GIANNINO GIUSEPPE</t>
  </si>
  <si>
    <t>LTMCRI82D20A717V</t>
  </si>
  <si>
    <t>ALTAMURA CIRO</t>
  </si>
  <si>
    <t>FATTORIE PIEMONTE SOCIETA AGRICOLA SEMPLICE</t>
  </si>
  <si>
    <t>BRNMHL60L03Z133I</t>
  </si>
  <si>
    <t>BRUNO MICHELE</t>
  </si>
  <si>
    <t>SOCIETA AGRICOLA BONANNO SOCIETA SEMPLICE</t>
  </si>
  <si>
    <t>EUROORTOFRUTTICOLA DEL TRIGNO SOC COOP AGRICOLA</t>
  </si>
  <si>
    <t>SOCIETA AGRICOLA TRE SANTI S.S.</t>
  </si>
  <si>
    <t>RSONGL70A30E366A</t>
  </si>
  <si>
    <t>ROSA ANGELO</t>
  </si>
  <si>
    <t>C. O. P SOC COOP AGRIC ARL</t>
  </si>
  <si>
    <t>CSSFNC33H15F258H</t>
  </si>
  <si>
    <t>CASSARINO FRANCESCO</t>
  </si>
  <si>
    <t>F.B.LA FIORITA DI FERRI CARLO E BARRA GUIDO S.S.</t>
  </si>
  <si>
    <t>SOC. AGRICOLA RAGGINI TONINO E GRIDELLI EDDA S. S.</t>
  </si>
  <si>
    <t>AZ.AGRICOLA VOLTATTORNI MASSICCI ELVIRA DEGLI ERE</t>
  </si>
  <si>
    <t>SOCIETA AGRICOLA PRADELLONA SRLS</t>
  </si>
  <si>
    <t>PGNCMN82S23A717J</t>
  </si>
  <si>
    <t>PAGNOTTO CARMINE</t>
  </si>
  <si>
    <t>CESARE VERGARI SRL</t>
  </si>
  <si>
    <t>AZIENDA AGRICOLA SPATARO MICHELE E FIGLIO S.S.</t>
  </si>
  <si>
    <t>BGGGPP78H07F943L</t>
  </si>
  <si>
    <t>BUGGEA GIUSEPPE</t>
  </si>
  <si>
    <t>GNNCRD72L21F943T</t>
  </si>
  <si>
    <t>GIANNONE CORRADO</t>
  </si>
  <si>
    <t>FRACE SOCIETA SEMPLICE AGRICOLA</t>
  </si>
  <si>
    <t>SNTCHR76P42B300P</t>
  </si>
  <si>
    <t>SANTINELLO CHIARA</t>
  </si>
  <si>
    <t>SOCIETÀ CONSORTILE AGRICOLA PASTORE A RL</t>
  </si>
  <si>
    <t>PSTMRA66A19F481R</t>
  </si>
  <si>
    <t>PASTORE MARIO</t>
  </si>
  <si>
    <t>DSNBGI79B09L113F</t>
  </si>
  <si>
    <t>DE SANTIS BIAGIO</t>
  </si>
  <si>
    <t>DALLOLIO PIETRO E ANDREA SOCIETA AGRICOLA S.S.</t>
  </si>
  <si>
    <t>PDDSMN79R25I443J</t>
  </si>
  <si>
    <t>PUDDU SIMONE</t>
  </si>
  <si>
    <t>MFFDNT74E05E716C</t>
  </si>
  <si>
    <t>MAFFULLO DONATO</t>
  </si>
  <si>
    <t>MDGGPP86A07H926S</t>
  </si>
  <si>
    <t>MEDUGNO GIUSEPPE</t>
  </si>
  <si>
    <t>DCSGPP97S15L273Z</t>
  </si>
  <si>
    <t>DE CESARE GIUSEPPE</t>
  </si>
  <si>
    <t>RNLMTT69D07I158U</t>
  </si>
  <si>
    <t>RINALDI MATTEO</t>
  </si>
  <si>
    <t>FRRNTN87D24D643V</t>
  </si>
  <si>
    <t>FERRARA FERRARA ANTONIO</t>
  </si>
  <si>
    <t>TORRESOGEL SNC</t>
  </si>
  <si>
    <t>TSTFBA90H11F241A</t>
  </si>
  <si>
    <t>TOSATTO FABIO</t>
  </si>
  <si>
    <t>GLI ORTI DEL MEDITERRANEO SOCIETA AGRICOLA S.R.L.</t>
  </si>
  <si>
    <t>GVNLCU70S42I158G</t>
  </si>
  <si>
    <t>GIOVANDITTI LUCIA</t>
  </si>
  <si>
    <t>MCSRME60H01I118B</t>
  </si>
  <si>
    <t>MACIS REMO</t>
  </si>
  <si>
    <t>DCHNTN89R11A717I</t>
  </si>
  <si>
    <t>DE CHIARA ANTONIO</t>
  </si>
  <si>
    <t>FRTMHL38E08E716I</t>
  </si>
  <si>
    <t>FORTE MICHELE ARCANGELO</t>
  </si>
  <si>
    <t>NSTGPP63M07E549P</t>
  </si>
  <si>
    <t>NISTA GIUSEPPE</t>
  </si>
  <si>
    <t>CAMPISI ITALIA SOCIETA CONSORTILE AGRICOLA A.R.L</t>
  </si>
  <si>
    <t>TRMPQL61S21F839D</t>
  </si>
  <si>
    <t>TRAMONTANO PASQUALE</t>
  </si>
  <si>
    <t>SOCIETA AGRICOLA FATTORIE KALIBRI A RESPONSABILITA LIMITATA</t>
  </si>
  <si>
    <t>TNCMNL71R70I158L</t>
  </si>
  <si>
    <t>TANCREDI EMANUELA</t>
  </si>
  <si>
    <t>EREDI FERRAZZA S.S.</t>
  </si>
  <si>
    <t>SOCIETA AGRICOLA SEMPLICE DON MATTEO BIO</t>
  </si>
  <si>
    <t>BCCCLL65T18G596R</t>
  </si>
  <si>
    <t>BUCCI ACHILLE</t>
  </si>
  <si>
    <t>RFFGPP63D07G211A</t>
  </si>
  <si>
    <t>RUFFINO GIUSEPPE</t>
  </si>
  <si>
    <t>CONTE TASCA DALMERITA SOCIETA A GRICOLA A R.L.</t>
  </si>
  <si>
    <t>AGRO GOLD SOCIETA' AGRICOLA A R.L.</t>
  </si>
  <si>
    <t>GUISCARDI MARIA BEATRICE E ROBERTA GUGLIELMINA S.S</t>
  </si>
  <si>
    <t>MRNDNC76H21H926L</t>
  </si>
  <si>
    <t>MARINELLI DOMENICO</t>
  </si>
  <si>
    <t>DFNNNT73H50I158D</t>
  </si>
  <si>
    <t>DE FINIS ANTONIETTA</t>
  </si>
  <si>
    <t>LMBMRZ81C25I158D</t>
  </si>
  <si>
    <t>LOMBARDI MAURIZIO</t>
  </si>
  <si>
    <t>GMMNNT42P68A339L</t>
  </si>
  <si>
    <t>GIAMMARIO ANTONIETTA</t>
  </si>
  <si>
    <t>GNTNGL92T09H985G</t>
  </si>
  <si>
    <t>GENTILE ANGELO</t>
  </si>
  <si>
    <t>BLLRLL59T02F904T</t>
  </si>
  <si>
    <t>BELLIA ORIELLO</t>
  </si>
  <si>
    <t>ORTOSESTU SOCIETACOOPERAITVA AGRICOLA</t>
  </si>
  <si>
    <t>EUROAGRI SOCIETA COOPERATIVA AGRICOLA</t>
  </si>
  <si>
    <t>CNTNTN71P11I158W</t>
  </si>
  <si>
    <t>CONTESSA ANTONIO</t>
  </si>
  <si>
    <t>AZ. AGR. NISI SOC. SEM. DI CONTESSA A.E FUSILLO</t>
  </si>
  <si>
    <t>DCSCLD70T08L273G</t>
  </si>
  <si>
    <t>DE CESARE CLAUDIO</t>
  </si>
  <si>
    <t>DMLPRM70P19E716H</t>
  </si>
  <si>
    <t>DAMELIA PIETRO AMEDEO</t>
  </si>
  <si>
    <t>GRMFNC90H02D643T</t>
  </si>
  <si>
    <t>GRAMAZIO FRANCESCO PAOLO</t>
  </si>
  <si>
    <t>AGRICOLA ATTIANESE DI ATTIANESE LUIGI E C. SOCIETA</t>
  </si>
  <si>
    <t>AGRICOLA CAMPIDANESE -SOCIETA COOPERATIVA</t>
  </si>
  <si>
    <t>MSCLFR62T13D643U</t>
  </si>
  <si>
    <t>MASCIA LUIGI FRANCESCO LUCIANO</t>
  </si>
  <si>
    <t>SPSNTN58M29E549B</t>
  </si>
  <si>
    <t>DNTLCU60H51I158J</t>
  </si>
  <si>
    <t>DONATACCI LUCIA</t>
  </si>
  <si>
    <t>DPLFBA76H05A662G</t>
  </si>
  <si>
    <t>DE PALMA FABIO</t>
  </si>
  <si>
    <t>CRPPCD57P10G761Y</t>
  </si>
  <si>
    <t>CAROPPI PLACIDO</t>
  </si>
  <si>
    <t>PERSEO SOC. COOPERATIVA AGRICOLA</t>
  </si>
  <si>
    <t>AGRISANTI SOCIETA SEMPLICE AGRICOLA</t>
  </si>
  <si>
    <t>SMPNCL64R01D643I</t>
  </si>
  <si>
    <t>SAMPIETRO NICOLA</t>
  </si>
  <si>
    <t>TRTFNC67L61E332T</t>
  </si>
  <si>
    <t>TORTORELLI FRANCA ANNA PRASSEDE</t>
  </si>
  <si>
    <t>MRNLRA74S44Z112V</t>
  </si>
  <si>
    <t>MARINACCI LAURA</t>
  </si>
  <si>
    <t>AGRICOLA GISERCA SRL</t>
  </si>
  <si>
    <t>SNTNTL87B17M208B</t>
  </si>
  <si>
    <t>SANTACROCE NATALE</t>
  </si>
  <si>
    <t>RGANTN64M30D643V</t>
  </si>
  <si>
    <t>ARAGO ANTONIO</t>
  </si>
  <si>
    <t>PLLGNN69B11I072Z</t>
  </si>
  <si>
    <t>PILOLLI GIOVANNI ANTONIO</t>
  </si>
  <si>
    <t>SOCIETA AGRICOLA KALIBRI A RLS</t>
  </si>
  <si>
    <t>QRNNCL43H16L273R</t>
  </si>
  <si>
    <t>QUARANTA NICOLA</t>
  </si>
  <si>
    <t>CANTINE VITEVIS SOCIETA COOPERATIVA AGRICOLA</t>
  </si>
  <si>
    <t>LGGMHL74L03L273X</t>
  </si>
  <si>
    <t>LEGGE MICHELE</t>
  </si>
  <si>
    <t>TTNPQL48P21I483J</t>
  </si>
  <si>
    <t>ATTIANESE PASQUALE</t>
  </si>
  <si>
    <t>MNTPPL68M07H836U</t>
  </si>
  <si>
    <t>MONETTI PIERPAOLO</t>
  </si>
  <si>
    <t>FATTORIA SOLIDALE DEL CIRCEO COOP SOC.LE</t>
  </si>
  <si>
    <t>LRRLCU72R06E716O</t>
  </si>
  <si>
    <t>LERARIO LUCIO</t>
  </si>
  <si>
    <t>VON STILLFRIED E CESTARI SOCIETA AGRICOLA S.R.L.</t>
  </si>
  <si>
    <t>VNSMTH46S60Z112D</t>
  </si>
  <si>
    <t>VON STILLFRIED RATTONIZ MARIA THERESIA</t>
  </si>
  <si>
    <t>COLLE PARADISO S.S.</t>
  </si>
  <si>
    <t>BBNLRD76D17E213E</t>
  </si>
  <si>
    <t>ABBONDANZA ALFREDO</t>
  </si>
  <si>
    <t>CNSVNI82H22B393S</t>
  </si>
  <si>
    <t>CONSOLI IVAN</t>
  </si>
  <si>
    <t>CRLNTN66E26D789G</t>
  </si>
  <si>
    <t>CIRILLO ANTONIO</t>
  </si>
  <si>
    <t>CLLNDR64L29L388S</t>
  </si>
  <si>
    <t>COLLEONI ANDREA</t>
  </si>
  <si>
    <t>PRNLGU64E28L273J</t>
  </si>
  <si>
    <t>PRENCIPE LUIGI</t>
  </si>
  <si>
    <t>TERRANUOVA SOCIETA SEMPLICE</t>
  </si>
  <si>
    <t>MRNGNR68C06I641M</t>
  </si>
  <si>
    <t>MARINI GENNARINO</t>
  </si>
  <si>
    <t>CCCNGL84B23D643I</t>
  </si>
  <si>
    <t>CICCHETTI ANGELO</t>
  </si>
  <si>
    <t>AZ.AGR.PIAVEDI ROCCA G.FRANC</t>
  </si>
  <si>
    <t>PLLDNC62M31L273H</t>
  </si>
  <si>
    <t>AGRIPROGRESS SOCIETA AGRICOLA SRLS</t>
  </si>
  <si>
    <t>BLLCSR36R16L049Q</t>
  </si>
  <si>
    <t>BELLANDO RANDONE CESARE</t>
  </si>
  <si>
    <t>SOCIETA AGRICOLA F.LLI GARBIN SS</t>
  </si>
  <si>
    <t>O.P. GRUPPO TARULLI SOC. CONS. A.R.L.</t>
  </si>
  <si>
    <t>DLCNNT80H49D643J</t>
  </si>
  <si>
    <t>DE LUCA ANTONIETTA</t>
  </si>
  <si>
    <t>BRRMRA54T17H898S</t>
  </si>
  <si>
    <t>BORRELLI MARIO</t>
  </si>
  <si>
    <t>NPLMRC91D26F065C</t>
  </si>
  <si>
    <t>NAPOLITANO MARCO</t>
  </si>
  <si>
    <t>QRTLCU82R26F943A</t>
  </si>
  <si>
    <t>QUARTARONE LUCA</t>
  </si>
  <si>
    <t>CNDNGL57P10D761L</t>
  </si>
  <si>
    <t>CANDITA ANGELO</t>
  </si>
  <si>
    <t>MSCGPP45P16D218W</t>
  </si>
  <si>
    <t>MUSCIMARRO GIUSEPPE</t>
  </si>
  <si>
    <t>DNCRRT59M14F585C</t>
  </si>
  <si>
    <t>DI NICOLA ROBERTO</t>
  </si>
  <si>
    <t>LCTLRT86P27E648R</t>
  </si>
  <si>
    <t>LOCATELLI ALBERTO</t>
  </si>
  <si>
    <t>MSTPRZ63C44H199P</t>
  </si>
  <si>
    <t>MASETTI PATRIZIA</t>
  </si>
  <si>
    <t>PISCITIELLO SRL SOCIETA AGRICOLA</t>
  </si>
  <si>
    <t>PURA SARL</t>
  </si>
  <si>
    <t>SRGFNC91S43A717V</t>
  </si>
  <si>
    <t>SORGENTE FRANCESCA</t>
  </si>
  <si>
    <t>QLNPLA76C01B427J</t>
  </si>
  <si>
    <t>AQUILINA PAOLO</t>
  </si>
  <si>
    <t>CLPDNC73L29M082N</t>
  </si>
  <si>
    <t>COLOPARDI DOMENICO</t>
  </si>
  <si>
    <t>RPTGRG57A31L612J</t>
  </si>
  <si>
    <t>RAPITI GIORGIO</t>
  </si>
  <si>
    <t>MNCDNL81C25H501A</t>
  </si>
  <si>
    <t>MANCINI DANIELE</t>
  </si>
  <si>
    <t>PSRTSN67L49A704U</t>
  </si>
  <si>
    <t>PISERNI TERSINA</t>
  </si>
  <si>
    <t>NYKCSM65A45C773N</t>
  </si>
  <si>
    <t>CLISMENE NYKIEFORUK</t>
  </si>
  <si>
    <t>CLPCRN68M55B691W</t>
  </si>
  <si>
    <t>COLOPARDI CESARINA</t>
  </si>
  <si>
    <t>CSSGPP35E68D768U</t>
  </si>
  <si>
    <t>CASSARINO GIUSEPPA</t>
  </si>
  <si>
    <t>EREDI FILIPPELLI VINCENZO</t>
  </si>
  <si>
    <t>FLCRRT52B24D488I</t>
  </si>
  <si>
    <t>FALCIONI ROBERTO</t>
  </si>
  <si>
    <t>NZIMLR59B47H501E</t>
  </si>
  <si>
    <t>NIZI MARIA LAURA</t>
  </si>
  <si>
    <t>VRGGPP78T19B354T</t>
  </si>
  <si>
    <t>VARGIU GIUSEPPE</t>
  </si>
  <si>
    <t>ELIOS DI TACCONI LUCA E C SS SOCIETA AGRICOLA</t>
  </si>
  <si>
    <t>PCCDRN55L25A182G</t>
  </si>
  <si>
    <t>PICCININO ADRIANO</t>
  </si>
  <si>
    <t>FRRFNC64H28D508B</t>
  </si>
  <si>
    <t>FERRARA FRANCESCO</t>
  </si>
  <si>
    <t>ZRLNZR56H20B267J</t>
  </si>
  <si>
    <t>ZERILLO NAZZARENO</t>
  </si>
  <si>
    <t>LBNSLV72A49Z126Z</t>
  </si>
  <si>
    <t>ALBANESE SILVIA</t>
  </si>
  <si>
    <t>DBSLGL48A31D643D</t>
  </si>
  <si>
    <t>DI BIASE LUIGI GIULIO CIRO</t>
  </si>
  <si>
    <t>ZRLLMR51C26B267Z</t>
  </si>
  <si>
    <t>ZERILLO LUIGI MARIO</t>
  </si>
  <si>
    <t>LATTERIA SOCIALE CASE COCCONI SOC COOP AGRICOLA</t>
  </si>
  <si>
    <t>DLAMRP74C69I158J</t>
  </si>
  <si>
    <t>DALOIA MARIA PIA</t>
  </si>
  <si>
    <t>TORREGIANI GIOVANNI E PIER PAOLO SOCIETA' AGRICOLA</t>
  </si>
  <si>
    <t>SOCIETA AGRICOLA SAN VINCENZO S.R.L.</t>
  </si>
  <si>
    <t>PGNLVC49H28I909C</t>
  </si>
  <si>
    <t>PAGANINI LODOVICO</t>
  </si>
  <si>
    <t>BLDSFN75P01E975C</t>
  </si>
  <si>
    <t>BALDINI STEFANO</t>
  </si>
  <si>
    <t>CMPNLV79S14C514B</t>
  </si>
  <si>
    <t>CIAMPOLILLO NICOLA VITO</t>
  </si>
  <si>
    <t>MMLSBN94S08L273V</t>
  </si>
  <si>
    <t>AMMOLLO SABINO</t>
  </si>
  <si>
    <t>SCRNMR60E64D643I</t>
  </si>
  <si>
    <t>SCARNECCHIA ANNA MARIA</t>
  </si>
  <si>
    <t>NGLSFN80H13D548B</t>
  </si>
  <si>
    <t>ANGELINI STEFANO</t>
  </si>
  <si>
    <t>SOCIETA AGRICOLA BOCCACCINE DI PRETI MATTEO E PRE</t>
  </si>
  <si>
    <t>CTTLNZ90D08D150U</t>
  </si>
  <si>
    <t>CATTADORI LORENZO</t>
  </si>
  <si>
    <t>BRMMTT91A03G337N</t>
  </si>
  <si>
    <t>BRAMBILLA MATTIA</t>
  </si>
  <si>
    <t>AZ. AGR. BRAMBILLA SOC. SEMPL.</t>
  </si>
  <si>
    <t>PSQPTR63T24G535V</t>
  </si>
  <si>
    <t>PASQUALI PIETRO</t>
  </si>
  <si>
    <t>SOCIETA AGRICOLA TENUTA DI RIMALE</t>
  </si>
  <si>
    <t>RTASMN78A20G535L</t>
  </si>
  <si>
    <t>ARATA SIMONE</t>
  </si>
  <si>
    <t>ENERGIA ROSSA SOCIETA COOPERATIVA AGRICOLA</t>
  </si>
  <si>
    <t>CMRMNR52A56E388S</t>
  </si>
  <si>
    <t>CIMARELLI MARIA ENRICA</t>
  </si>
  <si>
    <t>TSSRCR81D07A182K</t>
  </si>
  <si>
    <t>TASSAROLO RICCARDO</t>
  </si>
  <si>
    <t>FRRLRT67L11A182M</t>
  </si>
  <si>
    <t>FERRARA ALBERTO</t>
  </si>
  <si>
    <t>LDOMRZ83P70C618D</t>
  </si>
  <si>
    <t>LODA MARZIA</t>
  </si>
  <si>
    <t>MRCNNT66L43D643B</t>
  </si>
  <si>
    <t>MERCURIO ANTONIETTA</t>
  </si>
  <si>
    <t>SOCIETA AGRICOLA MELILLO S.A.S. DI MELILLO M. E C.</t>
  </si>
  <si>
    <t>GVAPND87S17A182O</t>
  </si>
  <si>
    <t>GAVIO PIERANDREA DAVIDE</t>
  </si>
  <si>
    <t>FRRGPP62M24A182R</t>
  </si>
  <si>
    <t>FERRARI GIUSEPPE</t>
  </si>
  <si>
    <t>SOCIETA AGRICOLA TRE C S.S.</t>
  </si>
  <si>
    <t>ZRLNCL80R30D643D</t>
  </si>
  <si>
    <t>ZERILLO NICOLA</t>
  </si>
  <si>
    <t>SOCIETA AGRICOLA F.LLI ZERILLO S.S.</t>
  </si>
  <si>
    <t>ZRLGNN77S10D643U</t>
  </si>
  <si>
    <t>ZERILLO GIOVANNI</t>
  </si>
  <si>
    <t>SOCIETA AGRICOLA S. FRANCESCO DI TIRABOSCHI JESSICA E C. S.A.S.</t>
  </si>
  <si>
    <t>SOCIETA AGRICOLA GHIARONI S.S. DI GIULIO E CLAUDIO</t>
  </si>
  <si>
    <t>PNDFPP54T21B735J</t>
  </si>
  <si>
    <t>PANDOLFI FILIPPO</t>
  </si>
  <si>
    <t>FARINE LAZIALI SOCIETA AGRICOLA S.S.</t>
  </si>
  <si>
    <t>AZIENDA AGRICOLA IL VALLONE S.S.</t>
  </si>
  <si>
    <t>TERRE DELLA VAL TREBBIA DI REPETTI FRATELLI SOCIETA AGRICOLA</t>
  </si>
  <si>
    <t>PCLFNC67E58D269W</t>
  </si>
  <si>
    <t>PACELLA FRANCA</t>
  </si>
  <si>
    <t>DSTNBT93C61D643F</t>
  </si>
  <si>
    <t>DI STEFANO ANNA BEATRICE</t>
  </si>
  <si>
    <t>DSTGRD68R25D643B</t>
  </si>
  <si>
    <t>DI STEFANO GERARDO ANTONIO</t>
  </si>
  <si>
    <t>GTTNDR69C27L304E</t>
  </si>
  <si>
    <t>GATTI ANDREA</t>
  </si>
  <si>
    <t>FFLLGU62R02D643X</t>
  </si>
  <si>
    <t>IAFFALDANO LUIGI</t>
  </si>
  <si>
    <t>AMORDIBIO SOCIETA COOPERATIVA AGRICOLA</t>
  </si>
  <si>
    <t>PRSCST91R21D662W</t>
  </si>
  <si>
    <t>PARISELLA CRISTIAN</t>
  </si>
  <si>
    <t>DSTFNC71A25D643Z</t>
  </si>
  <si>
    <t>DI STEFANO FRANCESCO</t>
  </si>
  <si>
    <t>AGRICIRCE S.R.L. SOCIETA AGRICOLA</t>
  </si>
  <si>
    <t>DVTNNL64D49L120V</t>
  </si>
  <si>
    <t>DE VITO ANTONELLA</t>
  </si>
  <si>
    <t>SOCIETA AGRICOLA BRUNO FERRARI E C. S.S.</t>
  </si>
  <si>
    <t>SOCIETA AGRICLA S.A.F. DI FERRARI DIEGO E C.S.A.S</t>
  </si>
  <si>
    <t>BNTMNL79B24F240S</t>
  </si>
  <si>
    <t>BENATTI EMANUELE</t>
  </si>
  <si>
    <t>TDNFNN74E01M082B</t>
  </si>
  <si>
    <t>TODINI FERNANDO</t>
  </si>
  <si>
    <t>CASAZZA SOC. AGRICOLA SEMPLIFICATA SRLS</t>
  </si>
  <si>
    <t>PTRTRS89M54G975A</t>
  </si>
  <si>
    <t>PETRUCCI TERESA</t>
  </si>
  <si>
    <t>ANCELLOTTI SERGIO E ROBERTO SOC.AGRICOLA SEMPLICE</t>
  </si>
  <si>
    <t>CCEVTR69D04A662E</t>
  </si>
  <si>
    <t>CECI VITTORIO</t>
  </si>
  <si>
    <t>ZCCLSU67T51F027J</t>
  </si>
  <si>
    <t>ZECCHINO LUISA</t>
  </si>
  <si>
    <t>LTRFMN51P60F027M</t>
  </si>
  <si>
    <t>LATERZA FILOMENA</t>
  </si>
  <si>
    <t>CRRGNN46M62F027I</t>
  </si>
  <si>
    <t>CIAURRO GIOVANNA</t>
  </si>
  <si>
    <t>MSLNTN69A07D422L</t>
  </si>
  <si>
    <t>MASILLA ANTONIO</t>
  </si>
  <si>
    <t>CRRNTN48C08D218J</t>
  </si>
  <si>
    <t>CERRA ANTONIO</t>
  </si>
  <si>
    <t>VTOLSN84L30H703I</t>
  </si>
  <si>
    <t>VOTO ALESSANDRO</t>
  </si>
  <si>
    <t>MEMMOLA SOC. COOP. AGRIC.</t>
  </si>
  <si>
    <t>MCHSMN83B17C573Z</t>
  </si>
  <si>
    <t>MICHELACCI SIMONE</t>
  </si>
  <si>
    <t>AZ.AGR.COLOMBARA DI SBALCHIERO M.E M. S.S SOC. AGR</t>
  </si>
  <si>
    <t>GBLMTT77M12F083E</t>
  </si>
  <si>
    <t>GABALDO MATTEO</t>
  </si>
  <si>
    <t>GBLGNN46L08F083O</t>
  </si>
  <si>
    <t>GABALDO GIOVANNI</t>
  </si>
  <si>
    <t>SOCIETA AGRICOLA MUGNAINI E C.</t>
  </si>
  <si>
    <t>REBECCA SOCIETA AGRICOLA SRL</t>
  </si>
  <si>
    <t>SOCIETA AGRICOLA RIMONDI MARIO E NEGRINI LINA</t>
  </si>
  <si>
    <t>GBLLRT81R06F083S</t>
  </si>
  <si>
    <t>GABALDO ALBERTO</t>
  </si>
  <si>
    <t>LRACRL83E19L452W</t>
  </si>
  <si>
    <t>LARIA CARLO</t>
  </si>
  <si>
    <t>ZCHRCR91S26A881D</t>
  </si>
  <si>
    <t>ZICHELLA RICCARDO</t>
  </si>
  <si>
    <t>GRCNLS92T63B180C</t>
  </si>
  <si>
    <t>GRECO ANNALISA</t>
  </si>
  <si>
    <t>SOC. AGR. IL MURELLO DI SARTI FRANCO E SARTI ALESS</t>
  </si>
  <si>
    <t>SOC. AGR.BIOGAS IL MURELLO S.S. DI DENIS, FRANCO E</t>
  </si>
  <si>
    <t>SOCIETA AGRICOLA PIEVETTA SRL</t>
  </si>
  <si>
    <t>LBNCRD68B06F943J</t>
  </si>
  <si>
    <t>ALBANESE CORRADO ARMANDO</t>
  </si>
  <si>
    <t>STGMHL64H20H785O</t>
  </si>
  <si>
    <t>STAGNO MICHELE</t>
  </si>
  <si>
    <t>CRTSTN42A18F537V</t>
  </si>
  <si>
    <t>CURTOSI SABATINO</t>
  </si>
  <si>
    <t>SOCIETA AGRICOLA VITTORIA DI VALANDRO ELISA S.S.</t>
  </si>
  <si>
    <t>ZNNMHL55T03H785Y</t>
  </si>
  <si>
    <t>ZINNA MICHELE</t>
  </si>
  <si>
    <t>PRSGPP62A04H785Y</t>
  </si>
  <si>
    <t>PRESTIA GIUSEPPE</t>
  </si>
  <si>
    <t>NNLNTN42C67H785F</t>
  </si>
  <si>
    <t>IANNELLO ANTONIA</t>
  </si>
  <si>
    <t>BRNGPP46B14H785B</t>
  </si>
  <si>
    <t>BARONE GIUSEPPE</t>
  </si>
  <si>
    <t>RCCGFR71C62D548U</t>
  </si>
  <si>
    <t>ROCCHI GIANFRANCA</t>
  </si>
  <si>
    <t>SOCIETAAGRICOLA ARCOBALENO S.S.</t>
  </si>
  <si>
    <t>SOCIETA AGRICOLA CAZZARO DI CAZZARO F. E M. S.S.</t>
  </si>
  <si>
    <t>SNSNDA62E44A191B</t>
  </si>
  <si>
    <t>SANSOVINI NADIA</t>
  </si>
  <si>
    <t>SOCIETA AGRICOLA AIDA S.S.</t>
  </si>
  <si>
    <t>PCCCRL84C01M109O</t>
  </si>
  <si>
    <t>PICCININI CARLO</t>
  </si>
  <si>
    <t>TENUTA CAVALLINO DI VALANDRO FLAVIO S.S.SOCIETA A</t>
  </si>
  <si>
    <t>SOCIETA AGRICOLA LA FONTANA S.S.</t>
  </si>
  <si>
    <t>RVTNTN66L15G388G</t>
  </si>
  <si>
    <t>ROVATI ANTONIO</t>
  </si>
  <si>
    <t>SOCIETA' AGRICOLA IL CAMPO ROSSO S.S</t>
  </si>
  <si>
    <t>MNTPLA65A12B812N</t>
  </si>
  <si>
    <t>MONTESISSA PAOLO</t>
  </si>
  <si>
    <t>LBHBHB52A01Z330P</t>
  </si>
  <si>
    <t>ELBAHMA BOUCHAIB</t>
  </si>
  <si>
    <t>CGLMSO87T21I854G</t>
  </si>
  <si>
    <t>CAGLIOTI MOSE</t>
  </si>
  <si>
    <t>RNLFNC49M50H785J</t>
  </si>
  <si>
    <t>RANIELI FRANCESCA</t>
  </si>
  <si>
    <t>CRDNGL56M44F537A</t>
  </si>
  <si>
    <t>CRUDO ANGELA</t>
  </si>
  <si>
    <t>VNTFNC80A02F537X</t>
  </si>
  <si>
    <t>VENTRICE FRANCESCO</t>
  </si>
  <si>
    <t>CTTNDR78E23E253J</t>
  </si>
  <si>
    <t>CATTELAN ANDREA</t>
  </si>
  <si>
    <t>SOCIETA AGRICOLA CATTELAN S.S.</t>
  </si>
  <si>
    <t>MMMDNC84L11I854M</t>
  </si>
  <si>
    <t>MAMMOLITI DOMENICO</t>
  </si>
  <si>
    <t>SBIFTN56R21H785I</t>
  </si>
  <si>
    <t>SIBIO FORTUNATO</t>
  </si>
  <si>
    <t>COSTANTINI SOCIETA AGRICOLA</t>
  </si>
  <si>
    <t>SLNCRN55A63F207V</t>
  </si>
  <si>
    <t>SOLANO CATERINA</t>
  </si>
  <si>
    <t>MSCLCU94A03D611Z</t>
  </si>
  <si>
    <t>MOSCHINI LUCA</t>
  </si>
  <si>
    <t>FZAVTR48R42D453T</t>
  </si>
  <si>
    <t>FAZIO VITTORIA</t>
  </si>
  <si>
    <t>TERRE DI CAPO PASSERO DI RABITO ANDREA E DI PIETRO</t>
  </si>
  <si>
    <t>SOCIETA AGRICOLA DAMA S.S. DI ZAGHI E BECCARI</t>
  </si>
  <si>
    <t>AZ AGR ERIDANO DI ZERMANI F LL</t>
  </si>
  <si>
    <t>RNAGNN57R29D988H</t>
  </si>
  <si>
    <t>ARENA GIOVANNI</t>
  </si>
  <si>
    <t>SNTGPP52L04D587C</t>
  </si>
  <si>
    <t>SANTACROCE GIUSEPPE</t>
  </si>
  <si>
    <t>PNTFNC49D09H785S</t>
  </si>
  <si>
    <t>PONTORIERO FRANCESCO</t>
  </si>
  <si>
    <t>RSORSN44E67I884M</t>
  </si>
  <si>
    <t>ROSI ROSINA</t>
  </si>
  <si>
    <t>MLANTN80C16F537S</t>
  </si>
  <si>
    <t>MAIOLO ANTONIO</t>
  </si>
  <si>
    <t>LTSBRN46A10D453V</t>
  </si>
  <si>
    <t>LA TASSA BRUNO</t>
  </si>
  <si>
    <t>SOCIETA' AGRICOLA S. SALVATORE S.S.</t>
  </si>
  <si>
    <t>CLLDNC71E11E389J</t>
  </si>
  <si>
    <t>COLLIA DOMENICO</t>
  </si>
  <si>
    <t>CAMPO APERTO SOC.COOP.AGRICOLA SOCIALE</t>
  </si>
  <si>
    <t>AZIENDA AGRICOLA CASCINA MONTIGLIO SNC</t>
  </si>
  <si>
    <t>CSSMSM77P02E379M</t>
  </si>
  <si>
    <t>COSSAVELLA MASSIMO</t>
  </si>
  <si>
    <t>FLTRRT75C05C133E</t>
  </si>
  <si>
    <t>FALETTI ROBERTO</t>
  </si>
  <si>
    <t>NRCNNF63S29H511Y</t>
  </si>
  <si>
    <t>ENRICO ANTONIO FILIPPO</t>
  </si>
  <si>
    <t>SOCIETA AGRICOLA GREGGIO LUIGI E ANTONIO S.S.</t>
  </si>
  <si>
    <t>DNLBRN73M10F537U</t>
  </si>
  <si>
    <t>DANIELE BRUNO</t>
  </si>
  <si>
    <t>LBLGGR65A07F537T</t>
  </si>
  <si>
    <t>LA BELLA GREGORIO</t>
  </si>
  <si>
    <t>MRTDMN63H27A043T</t>
  </si>
  <si>
    <t>MARTINO DAMIANO</t>
  </si>
  <si>
    <t>BRSDNC47B06H785A</t>
  </si>
  <si>
    <t>BROSIO DOMENICO</t>
  </si>
  <si>
    <t>CRVNDM77A31F537A</t>
  </si>
  <si>
    <t>CERAVOLO NICODEMO</t>
  </si>
  <si>
    <t>GVNDVD69P27F240D</t>
  </si>
  <si>
    <t>GIOVANELLI DAVIDE</t>
  </si>
  <si>
    <t>MRSLRN47A08I905B</t>
  </si>
  <si>
    <t>MARASCO ALDO RENATO</t>
  </si>
  <si>
    <t>CLBCCT45C59H785C</t>
  </si>
  <si>
    <t>CALABRIA CONCETTA</t>
  </si>
  <si>
    <t>RNAPLA47B20H516S</t>
  </si>
  <si>
    <t>ARENA PAOLO</t>
  </si>
  <si>
    <t>BRRGNT83P11G508E</t>
  </si>
  <si>
    <t>BERARDI GIACINTO</t>
  </si>
  <si>
    <t>MNTNNZ82E25F537E</t>
  </si>
  <si>
    <t>MONTELEONE ANNUNZIATO</t>
  </si>
  <si>
    <t>RCCPQL55L20H785N</t>
  </si>
  <si>
    <t>ROCCO PASQUALE</t>
  </si>
  <si>
    <t>AZIENDA LUCI GIUSEPPE SOCIETA AGRICOLA SRL</t>
  </si>
  <si>
    <t>GTTFNC77R18L273B</t>
  </si>
  <si>
    <t>IAGATTA FRANCESCO</t>
  </si>
  <si>
    <t>TRFPTT59D05H294I</t>
  </si>
  <si>
    <t>TIRAFERRI PIER ATTILIO</t>
  </si>
  <si>
    <t>RAUSVT69R06F205L</t>
  </si>
  <si>
    <t>AUREA SALVATORE ALFREDO</t>
  </si>
  <si>
    <t>DNLNNN65B58C352D</t>
  </si>
  <si>
    <t>DANIELE ANTONIA ANNA</t>
  </si>
  <si>
    <t>SLRGPP53E28I744J</t>
  </si>
  <si>
    <t>SALERNO GIUSEPPE ANTONIO</t>
  </si>
  <si>
    <t>BRGPLA66T10C912N</t>
  </si>
  <si>
    <t>BRAGA PAOLO</t>
  </si>
  <si>
    <t>PLONDR77L23G113J</t>
  </si>
  <si>
    <t>POLI ANDREA</t>
  </si>
  <si>
    <t>MLTMHL51B13G791H</t>
  </si>
  <si>
    <t>MILETO MICHELE</t>
  </si>
  <si>
    <t>SOCIETA AGRICOLA LA VALLE DEL SECCHIA S.S. DI GARISELLI DOMENICO E COSTI LOREDANA</t>
  </si>
  <si>
    <t>BLDMCN40A43H785K</t>
  </si>
  <si>
    <t>BALDO MARIA CONCETTA</t>
  </si>
  <si>
    <t>DNRFNC52P06L699O</t>
  </si>
  <si>
    <t>DE NARDO FRANCESCO ELEUTERIO</t>
  </si>
  <si>
    <t>CRTLRN92R55D122X</t>
  </si>
  <si>
    <t>CURTO LORENA</t>
  </si>
  <si>
    <t>GRFNTN68P02D123Y</t>
  </si>
  <si>
    <t>GAROFALO ANTONIO</t>
  </si>
  <si>
    <t>MLEFNC80L28B774N</t>
  </si>
  <si>
    <t>MELE FRANCESCO</t>
  </si>
  <si>
    <t>RRDDNC97M27C352L</t>
  </si>
  <si>
    <t>IERARDI DOMENICO</t>
  </si>
  <si>
    <t>LCUSVT82R15D122S</t>
  </si>
  <si>
    <t>LUCÀ SALVATORE</t>
  </si>
  <si>
    <t>RRDVCN87H01C352D</t>
  </si>
  <si>
    <t>IERARDI VINCENZO</t>
  </si>
  <si>
    <t>RRDTMS82L07G508L</t>
  </si>
  <si>
    <t>IERARDI TOMMASINO</t>
  </si>
  <si>
    <t>LFNCRN37B52F157Z</t>
  </si>
  <si>
    <t>ALFINITI CATERINA</t>
  </si>
  <si>
    <t>VLNBSL67H09C581S</t>
  </si>
  <si>
    <t>VALENTI BASILIO</t>
  </si>
  <si>
    <t>CBWEED S.R.L. SOCIETA AGRICOLA</t>
  </si>
  <si>
    <t>ORTODIDATTICO IL PROFUMO DELLA FRESCHEZZA SOC AGR.</t>
  </si>
  <si>
    <t>RNAFNC51A04D988U</t>
  </si>
  <si>
    <t>ARENA FRANCESCO</t>
  </si>
  <si>
    <t>CRVRLL80R41G508D</t>
  </si>
  <si>
    <t>CARVELLI ROSELLINA</t>
  </si>
  <si>
    <t>GMRLRD81R12D122X</t>
  </si>
  <si>
    <t>GUMARI LEONARDO</t>
  </si>
  <si>
    <t>BASILICATA LEGNO SRL</t>
  </si>
  <si>
    <t>CRTGTN78C21G508J</t>
  </si>
  <si>
    <t>CURTO GAETANO</t>
  </si>
  <si>
    <t>RRDGPP73T11G508Z</t>
  </si>
  <si>
    <t>IERARDI GIUSEPPE</t>
  </si>
  <si>
    <t>SRGGNN52B07D453J</t>
  </si>
  <si>
    <t>SORGIOVANNI GIOVANNI</t>
  </si>
  <si>
    <t>GRTLRT74C18F382Z</t>
  </si>
  <si>
    <t>GIROTTO ALBERTO</t>
  </si>
  <si>
    <t>NCUDNL66S20G535N</t>
  </si>
  <si>
    <t>SOCIETÃ?Â  AGRICOLA NUCA-CARRARA SS</t>
  </si>
  <si>
    <t>PSNMRS53E50H785Z</t>
  </si>
  <si>
    <t>PISANO MARIA ROSA</t>
  </si>
  <si>
    <t>PLRNCL34B16H383D</t>
  </si>
  <si>
    <t>PULERA NICOLA</t>
  </si>
  <si>
    <t>PLRNTN37A01H383C</t>
  </si>
  <si>
    <t>PULERA ANTONIO</t>
  </si>
  <si>
    <t>RZZRSN36T65H383R</t>
  </si>
  <si>
    <t>RIZZA ROSINA</t>
  </si>
  <si>
    <t>RSOFNC33L12H383J</t>
  </si>
  <si>
    <t>ROSA FRANCESCO</t>
  </si>
  <si>
    <t>RSOSLV60S47H383B</t>
  </si>
  <si>
    <t>ROSA SILVIA</t>
  </si>
  <si>
    <t>VRZNCL44B08H383K</t>
  </si>
  <si>
    <t>VERZINA NICOLA</t>
  </si>
  <si>
    <t>VCCRST49S17H383M</t>
  </si>
  <si>
    <t>VACCARO ERNESTO</t>
  </si>
  <si>
    <t>CLOSVT41A15H383Y</t>
  </si>
  <si>
    <t>COLAO SALVATORE</t>
  </si>
  <si>
    <t>CLZSVT30M26H383B</t>
  </si>
  <si>
    <t>CALZONE SALVATORE</t>
  </si>
  <si>
    <t>RBAMRS37P62H383B</t>
  </si>
  <si>
    <t>ARABIA MARIA ROSA</t>
  </si>
  <si>
    <t>QNTTMS57S06H383I</t>
  </si>
  <si>
    <t>IAQUINTA TOMMASO</t>
  </si>
  <si>
    <t>QNTNGL37R49H383S</t>
  </si>
  <si>
    <t>IAQUINTA ANGELA</t>
  </si>
  <si>
    <t>GRSTMS31M01H383Y</t>
  </si>
  <si>
    <t>GRISOLIA TOMMASO</t>
  </si>
  <si>
    <t>FRSLGU41A22H383F</t>
  </si>
  <si>
    <t>FORESTA LUIGI</t>
  </si>
  <si>
    <t>FRSLGU74M10D122J</t>
  </si>
  <si>
    <t>MCRNTN62E28H383O</t>
  </si>
  <si>
    <t>MACRI ANTONIO</t>
  </si>
  <si>
    <t>LCNSLV98T65D122L</t>
  </si>
  <si>
    <t>LOCANTO SILVIA</t>
  </si>
  <si>
    <t>MZZNTN39S03H516V</t>
  </si>
  <si>
    <t>MAZZEO ANTONIO</t>
  </si>
  <si>
    <t>DRZGNE43C28H383O</t>
  </si>
  <si>
    <t>DURAZZI EUGENIO</t>
  </si>
  <si>
    <t>FCNNCL69L18H383L</t>
  </si>
  <si>
    <t>FACENTE NICOLA</t>
  </si>
  <si>
    <t>LLANTN73E04D122A</t>
  </si>
  <si>
    <t>AIELLO ANTONIO</t>
  </si>
  <si>
    <t>SCNMTR28R68F157U</t>
  </si>
  <si>
    <t>SCANDALE MARIA TERESA</t>
  </si>
  <si>
    <t>SPRPTR45D16F157P</t>
  </si>
  <si>
    <t>SAPORITO PIETRO</t>
  </si>
  <si>
    <t>MRRNNA46R56F157Q</t>
  </si>
  <si>
    <t>MARRAZZO ANNA</t>
  </si>
  <si>
    <t>LMBMRA54B48F157Z</t>
  </si>
  <si>
    <t>LOMBARDO MARIA</t>
  </si>
  <si>
    <t>LVGFNC64A20F157N</t>
  </si>
  <si>
    <t>LAVIGNA FRANCESCO</t>
  </si>
  <si>
    <t>LVGSNT79D02F157G</t>
  </si>
  <si>
    <t>LAVIGNA SANTO</t>
  </si>
  <si>
    <t>CROCCT47P44F157O</t>
  </si>
  <si>
    <t>COREA CONCETTA</t>
  </si>
  <si>
    <t>CRCCMN77P66F157F</t>
  </si>
  <si>
    <t>CARCEO CARMINA</t>
  </si>
  <si>
    <t>AZIENDA AGRICOLA PASSINI</t>
  </si>
  <si>
    <t>SOCIETA COOPERATIVA O.P. IL MONTE</t>
  </si>
  <si>
    <t>A.L.A.C. ASSOCIAZIONE LAVORATORI AGRICOLI CESENATI</t>
  </si>
  <si>
    <t>MMVNDR87S22I496H</t>
  </si>
  <si>
    <t>IMMOVILLI ANDREA</t>
  </si>
  <si>
    <t>MNDPLA91S03C265U</t>
  </si>
  <si>
    <t>MONDINI PAOLO</t>
  </si>
  <si>
    <t>FSCNNA47A47C447J</t>
  </si>
  <si>
    <t>FISCONI ANNA</t>
  </si>
  <si>
    <t>MZZFNC33D02H785E</t>
  </si>
  <si>
    <t>MAZZAMATI FRANCESCO</t>
  </si>
  <si>
    <t>DMSNRN41D55D453U</t>
  </si>
  <si>
    <t>DEMASI NAZARENA</t>
  </si>
  <si>
    <t>BSIFRC74C09D548I</t>
  </si>
  <si>
    <t>BIASIO FEDERICO</t>
  </si>
  <si>
    <t>VSSGLI93P24C814X</t>
  </si>
  <si>
    <t>VASSALLI GIULIO</t>
  </si>
  <si>
    <t>NSTLCU80M31D121D</t>
  </si>
  <si>
    <t>NISTICO LUCA</t>
  </si>
  <si>
    <t>SOCIETA AGRICOLA DONIGA S.R.L.</t>
  </si>
  <si>
    <t>RMNDNL83T16I158C</t>
  </si>
  <si>
    <t>ROMANO DANIELE</t>
  </si>
  <si>
    <t>PVIGCR74H16C980B</t>
  </si>
  <si>
    <t>PIVA GIANCARLO</t>
  </si>
  <si>
    <t>SOCIETAAGRICOLA PRA DA PO DI BENAZZI MARCO E C. SOCIETASEMPLICE</t>
  </si>
  <si>
    <t>CRFLRD76H23L113V</t>
  </si>
  <si>
    <t>CARAFA ALFREDO</t>
  </si>
  <si>
    <t>PNRCSR87A27C265X</t>
  </si>
  <si>
    <t>PANIERI CESARE</t>
  </si>
  <si>
    <t>RZZMGS49M43B197T</t>
  </si>
  <si>
    <t>RIZZO MARIA GIUSEPPA</t>
  </si>
  <si>
    <t>SOCIETA AGRICOLA TRAMOSASSO DI FOSCHI E C.</t>
  </si>
  <si>
    <t>BRNSLL44A67H785W</t>
  </si>
  <si>
    <t>BARONE ISABELLA</t>
  </si>
  <si>
    <t>MRRNTN41L18G791T</t>
  </si>
  <si>
    <t>MARRA ANTONIO</t>
  </si>
  <si>
    <t>NPLFRN45M44F106A</t>
  </si>
  <si>
    <t>NAPOLI FIORINA</t>
  </si>
  <si>
    <t>MRCPQL53D60G791E</t>
  </si>
  <si>
    <t>MARCONE PASQUALINA</t>
  </si>
  <si>
    <t>SGMNNN59L02H359X</t>
  </si>
  <si>
    <t>SGAMBETTERRA ANTONINO</t>
  </si>
  <si>
    <t>MRCLSS79R47G157I</t>
  </si>
  <si>
    <t>MARCHETTI ALESSIA</t>
  </si>
  <si>
    <t>MLLFST67A02C218U</t>
  </si>
  <si>
    <t>MELLONI FAUSTO</t>
  </si>
  <si>
    <t>AGAZZARA SOCIETA SEMPLICE AGRICOLA DI PRATI MARCO</t>
  </si>
  <si>
    <t>BRBMRA79M23H727D</t>
  </si>
  <si>
    <t>BARBERO MAURO</t>
  </si>
  <si>
    <t>SOCIETA AGRICOLA G.G.P.A. SOCIETA SEMPLICE</t>
  </si>
  <si>
    <t>VALGIMIGLI EDIO E ALTRI S.S. SOCIETA AGRICOLA</t>
  </si>
  <si>
    <t>MEDISOL S.R.L. SOCIETA AGRICOLA</t>
  </si>
  <si>
    <t>AGRIZOO SOCIETA COOPERATIVA AGRICOLA</t>
  </si>
  <si>
    <t>BLLGNN65B47A399C</t>
  </si>
  <si>
    <t>BELLAMANNA GIOVANNA</t>
  </si>
  <si>
    <t>DOR AGRI SRLS</t>
  </si>
  <si>
    <t>LAOPTR55H29A043B</t>
  </si>
  <si>
    <t>ALOE PIETRO</t>
  </si>
  <si>
    <t>FRATELLI SAVINI S.S. SOCIETA AGRICOLA</t>
  </si>
  <si>
    <t>PINOTTI GRAZIANO E ROBERTO S.S.</t>
  </si>
  <si>
    <t>BRBLRT79A26B898R</t>
  </si>
  <si>
    <t>BARBIERI ALBERTO</t>
  </si>
  <si>
    <t>BSCVLR73M21G393E</t>
  </si>
  <si>
    <t>BOSCHETTI VALERIO</t>
  </si>
  <si>
    <t>I PIANACCI SOCIETA AGRICOLA A RESPONSABILITA LIMITATA SEMPLIFICATA</t>
  </si>
  <si>
    <t>MASSA CARRARA</t>
  </si>
  <si>
    <t>SAN ROCCO SOCIETA AGRICOLA</t>
  </si>
  <si>
    <t>BELLAERE S.S. SOCIETA AGRICOLA</t>
  </si>
  <si>
    <t>BTTDNL86D15B157G</t>
  </si>
  <si>
    <t>BETTONI DANIELE</t>
  </si>
  <si>
    <t>MNGNTN84L25D643B</t>
  </si>
  <si>
    <t>MENGA ANTONIO</t>
  </si>
  <si>
    <t>RICALI GIORGIO E MARINA SOC. SEMPL.</t>
  </si>
  <si>
    <t>EREDI CORRADO GONZAGA SOCIETA SEMPLICE AGRICOLA</t>
  </si>
  <si>
    <t>MOTTA E BOSCO SCARL</t>
  </si>
  <si>
    <t>TRRRTT45A46L747Q</t>
  </si>
  <si>
    <t>TORRANO ROSETTA</t>
  </si>
  <si>
    <t>SOC. AGR. PODERE BROLETTO DI VENTURI G. E M. S.S.</t>
  </si>
  <si>
    <t>BRTMLE48R20L831I</t>
  </si>
  <si>
    <t>BERTOLINI EMILIO</t>
  </si>
  <si>
    <t>SOCIETA AGRICOLA PODERE PRADAROLO SRL</t>
  </si>
  <si>
    <t>PINETTI PIETRO E LUCA S.S. - SOCIETA AGRICOLA -</t>
  </si>
  <si>
    <t>DBSSLD87C29Z602O</t>
  </si>
  <si>
    <t>DI BIASE OSVALDO</t>
  </si>
  <si>
    <t>CSNCLS57B25A586I</t>
  </si>
  <si>
    <t>CASINI CELSO</t>
  </si>
  <si>
    <t>CHIUSA GIAN LUCA, ROBERTO E STEFANO S.S. SOCIETA</t>
  </si>
  <si>
    <t>LA RINGHIERA SOCIETA AGRICOLA S.R.L.</t>
  </si>
  <si>
    <t>TSOPLA56B08B967P</t>
  </si>
  <si>
    <t>TOSI PAOLO</t>
  </si>
  <si>
    <t>CRCNDR73C16C219E</t>
  </si>
  <si>
    <t>CROCI ANDREA</t>
  </si>
  <si>
    <t>URBE SOCIETA AGRICOLA S.R.L.</t>
  </si>
  <si>
    <t>VAL.A.F. SOCIETA COOPERATIVA AGRICOLA</t>
  </si>
  <si>
    <t>RVRNLM64T18F463Q</t>
  </si>
  <si>
    <t>REVERBERI ANSELMO</t>
  </si>
  <si>
    <t>FATTORIA COTTI SOCIETA SEMPLICE AGRICOLA</t>
  </si>
  <si>
    <t>MLADMN43P04D453I</t>
  </si>
  <si>
    <t>MAIOLO DAMIANO</t>
  </si>
  <si>
    <t>MCCDNC50C14H785T</t>
  </si>
  <si>
    <t>MACCARONE DOMENICO</t>
  </si>
  <si>
    <t>MSSVCN38H27L699M</t>
  </si>
  <si>
    <t>MASSA VINCENZO</t>
  </si>
  <si>
    <t>SOC. AGR. RENOFFI ALESSANDRO E FAUSTO S.S.</t>
  </si>
  <si>
    <t>AGRICOLA SANTA VIOLA S.C. A R.L.</t>
  </si>
  <si>
    <t>DLLGRD74R24F223U</t>
  </si>
  <si>
    <t>DELLA MURA GERARDO</t>
  </si>
  <si>
    <t>FRUTTA SOCIETA COOP. AGRICOLA</t>
  </si>
  <si>
    <t>GNTMRZ73B25A717B</t>
  </si>
  <si>
    <t>GENTILE MAURIZIO</t>
  </si>
  <si>
    <t>GRSMRA40D16L831Z</t>
  </si>
  <si>
    <t>GRASSI MARIO</t>
  </si>
  <si>
    <t>SOCIETA AGRICOLA PRATO DI SOTTO S.S.</t>
  </si>
  <si>
    <t>SOCIETA AGRICOLA CAVICCHI DI CAVICCHI MIRCO - DIEGO E CORRADO S.S.</t>
  </si>
  <si>
    <t>RAVASINI GIANNI E GIACOMO S.S.</t>
  </si>
  <si>
    <t>SNTNTN61B18F912R</t>
  </si>
  <si>
    <t>SANTONICOLA ANTONIO</t>
  </si>
  <si>
    <t>DE PRISCO S.R.L.</t>
  </si>
  <si>
    <t>NGNNTN59R20I438C</t>
  </si>
  <si>
    <t>INGENITO ANTONIO</t>
  </si>
  <si>
    <t>SOC. AGRICOLA ORTICOLE DELLAGRO SRL DI C.A. E F.</t>
  </si>
  <si>
    <t>BRRTMS73D20G230V</t>
  </si>
  <si>
    <t>BARRETTA TOMMASO</t>
  </si>
  <si>
    <t>AGRO CICALESE SOCIETA AGRICOLA S.R.L.</t>
  </si>
  <si>
    <t>AZ. AGR. LA NOCE S.S.</t>
  </si>
  <si>
    <t>SOCIETA AGRICOLA BERTINELLI GIANNI E NICOLA S.S.</t>
  </si>
  <si>
    <t>SOCIETA AGRICOLA MARTELLI S.A.S</t>
  </si>
  <si>
    <t>AGRICOLA TRIS ORTAGGI SOC. COOP.</t>
  </si>
  <si>
    <t>AGRI3B SOCIETA AGRICOLA</t>
  </si>
  <si>
    <t>RSOGPT67M12H501B</t>
  </si>
  <si>
    <t>ROSI GIANPIETRO</t>
  </si>
  <si>
    <t>MNTNRC75P16F257L</t>
  </si>
  <si>
    <t>MONTANARI ENRICO</t>
  </si>
  <si>
    <t>MNTCRL45B02C287N</t>
  </si>
  <si>
    <t>MONTANARI CARLO</t>
  </si>
  <si>
    <t>TOMISA DI ZANOTTI DONATELLA E C. S.A.S. SOC. AGR.</t>
  </si>
  <si>
    <t>SOCIETA AGRICOLA GHINI S.S.</t>
  </si>
  <si>
    <t>SOCIETA AGRICOLA TARRONI S.S.</t>
  </si>
  <si>
    <t>BRTFRZ65M27L868Z</t>
  </si>
  <si>
    <t>BRATTI FABRIZIO</t>
  </si>
  <si>
    <t>TRCMTT71H06D643E</t>
  </si>
  <si>
    <t>TURCO MATTEO</t>
  </si>
  <si>
    <t>SOCIETA AGRICOLA TURCO BIO GROUP S.S.</t>
  </si>
  <si>
    <t>SOCIETA AGRICOLA CASAMENTO S.S.</t>
  </si>
  <si>
    <t>MOLINATTO MENEGHINI SS DI MOLINATTO ROBERTO E MENE</t>
  </si>
  <si>
    <t>SOC.AGRICOLA ALDA S.S. DI GAVIO E COSTA</t>
  </si>
  <si>
    <t>SOCIETA AGRICOLA I SIRONI S.S.</t>
  </si>
  <si>
    <t>GRNWLM81C28A944O</t>
  </si>
  <si>
    <t>GIRONI WILLIAM</t>
  </si>
  <si>
    <t>SOCIETA AGRICOLA PRADELLA GIANFRANCO, GIANNI, VAN</t>
  </si>
  <si>
    <t>AZIENDA AGRICOLA PASQUALE FERRARA SOCIETA SEMPLICE</t>
  </si>
  <si>
    <t>PPUDMN58S03I639Z</t>
  </si>
  <si>
    <t>PUPO DAMIANO</t>
  </si>
  <si>
    <t>BRNGPP72R09Z133O</t>
  </si>
  <si>
    <t>CFRGLC94D14A717D</t>
  </si>
  <si>
    <t>CAFARO GIANLUCA</t>
  </si>
  <si>
    <t>LA MISTICANZA SOC. AGRICOLA SAS DI VISTOCCO FILOMENA E C.</t>
  </si>
  <si>
    <t>SOCIETA AGRICOLA REALE SRL</t>
  </si>
  <si>
    <t>CMPDNL63R19H302R</t>
  </si>
  <si>
    <t>CAMPALMONTI DANIELE</t>
  </si>
  <si>
    <t>LA COLLINA SOCIETA COOPERATIVA AGRICOLA</t>
  </si>
  <si>
    <t>PLZGPP60D12C243D</t>
  </si>
  <si>
    <t>PELIZZARI GIUSEPPE</t>
  </si>
  <si>
    <t>SCCFRZ52L31B502U</t>
  </si>
  <si>
    <t>SACCANI FABRIZIO</t>
  </si>
  <si>
    <t>SOCIETA AGRICOLA BELLAROSA</t>
  </si>
  <si>
    <t>FVAMTT87S06A944L</t>
  </si>
  <si>
    <t>FAVA MATTEO</t>
  </si>
  <si>
    <t>RAPACCHI SOCIETA AGRICOLA</t>
  </si>
  <si>
    <t>LNECST70C62G337V</t>
  </si>
  <si>
    <t>LEONI CRISTINA</t>
  </si>
  <si>
    <t>FRTCCT93T15I754F</t>
  </si>
  <si>
    <t>FORTUNATO CONCETTO</t>
  </si>
  <si>
    <t>CAMPAZ SOCIETA AGRICOLA S.S.</t>
  </si>
  <si>
    <t>MSALGU57P06C265R</t>
  </si>
  <si>
    <t>MASI LUIGI</t>
  </si>
  <si>
    <t>SOCIETA AGRICOLA ORTOCATERING SNC</t>
  </si>
  <si>
    <t>COSVA SOCIETÀ COOPERATIVA AGRICOLA A.R.L.</t>
  </si>
  <si>
    <t>PZZSFN76H07D773E</t>
  </si>
  <si>
    <t>PEZZALI STEFANO</t>
  </si>
  <si>
    <t>SOCIETA AGRICOLA CA DEL BECCO S.S.</t>
  </si>
  <si>
    <t>CPRGLC87P29C265O</t>
  </si>
  <si>
    <t>CAREGGIANA SOCIETA AGRICOLA</t>
  </si>
  <si>
    <t>LVSRHL75C68Z110F</t>
  </si>
  <si>
    <t>LEVESQUE RACHEL</t>
  </si>
  <si>
    <t>COOPERATIVA AGRICOLA CERVAROLO SOCIETACOOPERATIVA</t>
  </si>
  <si>
    <t>DNLSVT84L20I234W</t>
  </si>
  <si>
    <t>DANIELLO SALVATORE</t>
  </si>
  <si>
    <t>CVLFNC87D20A053C</t>
  </si>
  <si>
    <t>COVELLO FRANCESCO</t>
  </si>
  <si>
    <t>MONTEVERDI SOCIETA AGRICOLA SOCIETA SEMPLICE</t>
  </si>
  <si>
    <t>CAMPI DI GIOVE SOCIETA AGRICOLA S.R.L.</t>
  </si>
  <si>
    <t>CNTDNC94C24Z133D</t>
  </si>
  <si>
    <t>CONTARTESE DOMENICO</t>
  </si>
  <si>
    <t>NCINTN79H07F537X</t>
  </si>
  <si>
    <t>IENCO ANTONIO</t>
  </si>
  <si>
    <t>FCICST91L57E202Z</t>
  </si>
  <si>
    <t>FICO CRISTINA</t>
  </si>
  <si>
    <t>BLLMRC75R06C219H</t>
  </si>
  <si>
    <t>BELLI MARCO</t>
  </si>
  <si>
    <t>RSSTNF68A03C219M</t>
  </si>
  <si>
    <t>ROSSI TIZIANO FABIO</t>
  </si>
  <si>
    <t>LGLLRT66C31D037B</t>
  </si>
  <si>
    <t>LUGLI ALBERTO</t>
  </si>
  <si>
    <t>SOC. AGR. EMILIA DI BERGONZINI GIUSEPPE E CARLO SS</t>
  </si>
  <si>
    <t>AGRIVAR SOCIETA AGRICOLA S.R.L.</t>
  </si>
  <si>
    <t>BNDPRD61A24F139Z</t>
  </si>
  <si>
    <t>BENEDETTI PARIDE</t>
  </si>
  <si>
    <t>CTNCSR82L24E289T</t>
  </si>
  <si>
    <t>CATANI CESARE</t>
  </si>
  <si>
    <t>SOCIETA AGRICOLA VIVAI TASSINARI S.S.</t>
  </si>
  <si>
    <t>AZ.AGR.MEZZADRI RENZO ROBERTO MASSIMO E STEFANO SS</t>
  </si>
  <si>
    <t>BNTSMN85M20C980X</t>
  </si>
  <si>
    <t>BENETTI SIMONE</t>
  </si>
  <si>
    <t>MCHMSM63H23D548A</t>
  </si>
  <si>
    <t>MICHELINI MASSIMO</t>
  </si>
  <si>
    <t>NLDMTT98A12G916G</t>
  </si>
  <si>
    <t>NALDI MATTIA</t>
  </si>
  <si>
    <t>ALTERNATIVA AMBIENTE COOP.SOCIALE</t>
  </si>
  <si>
    <t>LGRCRL72S05C219I</t>
  </si>
  <si>
    <t>LUGARI CARLO</t>
  </si>
  <si>
    <t>SOCIETA AGRICOLA IL BOSCO SOC. SEMPLICE</t>
  </si>
  <si>
    <t>SOCIETA AGRICOLA PROMILK S.S.</t>
  </si>
  <si>
    <t>SOCIETA AGRICOLA LA FIORITA DI VALENTI ARMANDO E</t>
  </si>
  <si>
    <t>SAICSL80E11G371B</t>
  </si>
  <si>
    <t>AIOSA CONSOLATO</t>
  </si>
  <si>
    <t>ANTICHI PAOLO E NADIA S.S SOCIETA AGRICOLA</t>
  </si>
  <si>
    <t>CVLNDR91L01C219S</t>
  </si>
  <si>
    <t>CAVALLETTI ANDREA</t>
  </si>
  <si>
    <t>O. P. MONTE SOCIETA COOPERATIVA</t>
  </si>
  <si>
    <t>BSLFNC00C21A717O</t>
  </si>
  <si>
    <t>BUSILLO FRANCESCO</t>
  </si>
  <si>
    <t>DRNPLA68E30C426X</t>
  </si>
  <si>
    <t>DI RENZO PAOLO</t>
  </si>
  <si>
    <t>PRLDVD68H08E290O</t>
  </si>
  <si>
    <t>PAROLARI DAVIDE</t>
  </si>
  <si>
    <t>BSCMSM70C02F083D</t>
  </si>
  <si>
    <t>BUSCAROLI MASSIMO</t>
  </si>
  <si>
    <t>SOCIETA AGRICOLA DIPPOLITI ANDREA S.S.</t>
  </si>
  <si>
    <t>AZ.AGR. IL PILASTRO DI PEZZI SOCIETA AGRICOLA</t>
  </si>
  <si>
    <t>GLVCST82D05C261T</t>
  </si>
  <si>
    <t>GALVANI CRISTIAN</t>
  </si>
  <si>
    <t>DNLGPP56D25G661M</t>
  </si>
  <si>
    <t>DANIELLO GIUSEPPE</t>
  </si>
  <si>
    <t>CSNPRZ82M45D458B</t>
  </si>
  <si>
    <t>CASANOVA PATRIZIA</t>
  </si>
  <si>
    <t>AZ.AGR. CASADIO FABRIZIO E FRANCESCO S.S.</t>
  </si>
  <si>
    <t>PRZFRZ87L06F083R</t>
  </si>
  <si>
    <t>PIRAZZOLI FABRIZIO</t>
  </si>
  <si>
    <t>TRNDNL75S48L120A</t>
  </si>
  <si>
    <t>TRANQUILLI DANIELA</t>
  </si>
  <si>
    <t>BRTPLN49L24A357V</t>
  </si>
  <si>
    <t>BERTOLO F.LLI SOC.AGR. S.S.</t>
  </si>
  <si>
    <t>SOCIETÀ AGRICOLA DOZZESE S.S.</t>
  </si>
  <si>
    <t>O.P. AGRINSIEME SOC. CONDORTILE A R.L.</t>
  </si>
  <si>
    <t>ZNIGRG59C01C219B</t>
  </si>
  <si>
    <t>ZINI GIORGIO</t>
  </si>
  <si>
    <t>VNAMRA31C43L431N</t>
  </si>
  <si>
    <t>AVENI MARIA</t>
  </si>
  <si>
    <t>TRASI FRATELLI SOCIETA' AGRICOLA S. S.</t>
  </si>
  <si>
    <t>BRURRT68A20A191J</t>
  </si>
  <si>
    <t>BRUI ROBERTO</t>
  </si>
  <si>
    <t>SOCIETA AGRICOLA AGRIFERRARESE S.S. DI MARCOLIN AD</t>
  </si>
  <si>
    <t>TRRSTR61P02B892Q</t>
  </si>
  <si>
    <t>TURRINI ASTRO</t>
  </si>
  <si>
    <t>VRCCMN74R06H703K</t>
  </si>
  <si>
    <t>VERACE CARMINE</t>
  </si>
  <si>
    <t>CMPLCU81H29A944U</t>
  </si>
  <si>
    <t>CAMPAGNA LUCA</t>
  </si>
  <si>
    <t>AVANZINI GIANNI E MARIO</t>
  </si>
  <si>
    <t>SOCIETA AGRICOLA LA RIANA S.S. DI BOLDINI BERNARD</t>
  </si>
  <si>
    <t>ULIVETI CASTEL SAN MARTINO S.R.L. SOC. AGR.</t>
  </si>
  <si>
    <t>TRNGPR70E19D458F</t>
  </si>
  <si>
    <t>TARONI GIAN PIERO</t>
  </si>
  <si>
    <t>CASTELLO DI VIANO SOCIETA AGRICOLA</t>
  </si>
  <si>
    <t>NSTNNN36A26D861B</t>
  </si>
  <si>
    <t>ANASTASI ANTONINO CALOGERO</t>
  </si>
  <si>
    <t>TNCFST69H15H223O</t>
  </si>
  <si>
    <t>TINCANI FAUSTO</t>
  </si>
  <si>
    <t>PNSSFN53C26G377R</t>
  </si>
  <si>
    <t>PANESSIDI SERAFINO</t>
  </si>
  <si>
    <t>BRNGMN66A02D861Z</t>
  </si>
  <si>
    <t>BARONE GIACOMINO</t>
  </si>
  <si>
    <t>CMPCGR38A30D861Y</t>
  </si>
  <si>
    <t>CAMPISI CALOGERO</t>
  </si>
  <si>
    <t>DGCCMN95L25A509A</t>
  </si>
  <si>
    <t>DI GIACOMO CARMINE</t>
  </si>
  <si>
    <t>TLLTZN71E10E289V</t>
  </si>
  <si>
    <t>TULLINI TIZIANO</t>
  </si>
  <si>
    <t>BNTSFN29B59D861J</t>
  </si>
  <si>
    <t>BONTEMPO SERAFINA</t>
  </si>
  <si>
    <t>CSLLVC75L30I462E</t>
  </si>
  <si>
    <t>CASALI LODOVICO</t>
  </si>
  <si>
    <t>AZ.AGR.CECCARELLI S.S.</t>
  </si>
  <si>
    <t>HOMBRE SRL SOCIETA AGRICOLA</t>
  </si>
  <si>
    <t>RICCHI SOCIETAAGRICOLA S.S.</t>
  </si>
  <si>
    <t>RVRNZE47R22H794U</t>
  </si>
  <si>
    <t>ROVERSI ENZO</t>
  </si>
  <si>
    <t>AZ. AGR. MONGIORGI S.S. SOCIETA AGRICOLA</t>
  </si>
  <si>
    <t>CLMMRN44C17C287F</t>
  </si>
  <si>
    <t>COLOMBINI FRANCO</t>
  </si>
  <si>
    <t>SOCIETA AGRICOLA PRUNUS PERSICA</t>
  </si>
  <si>
    <t>CNGCLD79P15C573K</t>
  </si>
  <si>
    <t>CANGINI CLAUDIO</t>
  </si>
  <si>
    <t>VTRRFL91S63A509D</t>
  </si>
  <si>
    <t>VIETRI RAFFAELLA</t>
  </si>
  <si>
    <t>DMAMRA55A48E571C</t>
  </si>
  <si>
    <t>ADAMO MARIA</t>
  </si>
  <si>
    <t>LNDMRZ62H48D704Z</t>
  </si>
  <si>
    <t>LANDI MARZIA</t>
  </si>
  <si>
    <t>SOCIETA AGRICOLA DEL RE</t>
  </si>
  <si>
    <t>SOCIETA AGRICOLA PEPINO DI MAJNI ANDREA E C. SNC</t>
  </si>
  <si>
    <t>FERRARI NUNZIO E FABIO S.S. SOCIETA AGRICOLA</t>
  </si>
  <si>
    <t>AZIENDA AGRICOLA SALDA 05 S.S.</t>
  </si>
  <si>
    <t>RSSCRL92E15G337I</t>
  </si>
  <si>
    <t>ROSSINI CARLO</t>
  </si>
  <si>
    <t>SOC. AGRICOLA BONFATTI</t>
  </si>
  <si>
    <t>CRZLCU85R19D705M</t>
  </si>
  <si>
    <t>CORZANI LUCA</t>
  </si>
  <si>
    <t>GNLSST95E20I496E</t>
  </si>
  <si>
    <t>GIANELLI SEBASTIANO</t>
  </si>
  <si>
    <t>GSCMRT66A30G535I</t>
  </si>
  <si>
    <t>GUASCONI UMBERTO</t>
  </si>
  <si>
    <t>F.LLI ANASTASI SOCIETA COOPERATIVA</t>
  </si>
  <si>
    <t>DNRCGR58M20D861C</t>
  </si>
  <si>
    <t>DI NARDO CALOGERO</t>
  </si>
  <si>
    <t>CRMVNI93P59G377X</t>
  </si>
  <si>
    <t>CRIMI STIGLIOLO IVANA</t>
  </si>
  <si>
    <t>SOCIETA AGRICOLA SAN MARTINO DI RAGGIOLI DANTE E</t>
  </si>
  <si>
    <t>MSSMRC65E25B025B</t>
  </si>
  <si>
    <t>MASSARI MARCO</t>
  </si>
  <si>
    <t>GANAZZOLI FILIPPO DI GANAZZOLI MAURO,VOLTA GIANPAOLA E GANAZZOLI ELENA SOCIETA AGRICOLA</t>
  </si>
  <si>
    <t>VITALI E ZUFFADA SOCIETA' AGRICOLA S.S.</t>
  </si>
  <si>
    <t>LA FORNACE DI RAI S.S. SOCIETA' AGRICOLA</t>
  </si>
  <si>
    <t>SOGNI MAURIZIO E GIORGIO SOCIETA' SEMPLICE AGRICOL</t>
  </si>
  <si>
    <t>VRCNDR79R21D969A</t>
  </si>
  <si>
    <t>VERCESI ANDREA</t>
  </si>
  <si>
    <t>PODERE BELVEDERE SOCIETA' SEMPLICE AGRICOLA</t>
  </si>
  <si>
    <t>FAVALI GIANBATTISTA E MERCATI GABRIELLA S.S. S.A.</t>
  </si>
  <si>
    <t>SOCIETA AGRICOLA CASSANI DI CASSANI JONATHAN E C. S.S.</t>
  </si>
  <si>
    <t>POMPIGNOLI GIORGIO, ANDREA E ONORIO SOCIETA AGRI</t>
  </si>
  <si>
    <t>AGRICOLA FEDERICA S.S.</t>
  </si>
  <si>
    <t>AZ. AGRICOLA MYCELIA S.S. DI PEZZALI RICCARDO, CARLO E STEFANO</t>
  </si>
  <si>
    <t>PDLDNS85R22C219P</t>
  </si>
  <si>
    <t>PADULINI DENIS</t>
  </si>
  <si>
    <t>CAPPONCELLI MAURO E PAOLO SOCIETA AGRICOLA S.S.</t>
  </si>
  <si>
    <t>RPOLSN76C25A944R</t>
  </si>
  <si>
    <t>ROPA ALESSANDRO</t>
  </si>
  <si>
    <t>VRLMTT97C15E730S</t>
  </si>
  <si>
    <t>VERLICCHI MATTEO</t>
  </si>
  <si>
    <t>SOCIETA AGRICOLA I FRUTTI DI GAIA S.S.</t>
  </si>
  <si>
    <t>SOCIETA AGRICOLA PORRETTA SRL</t>
  </si>
  <si>
    <t>C.S.E. SOCIETA COOPERATIVA AGRICOLA</t>
  </si>
  <si>
    <t>SOCIETA AGRICOLA MONTE PRAMPA</t>
  </si>
  <si>
    <t>FOCHI FAUSTO E DANIELE</t>
  </si>
  <si>
    <t>SOC. AGR. BASCHIERI DI BASCHIERI E MUZZIOLI SS</t>
  </si>
  <si>
    <t>AZIENDA AGRICOLA CLAUDIO RANGONI MACHIAVELLI E C. - SOCIETA SEMPLICE</t>
  </si>
  <si>
    <t>SOCIETA AGRICOLA FINI MAUDE SOVERINI ENRICO E LUIG</t>
  </si>
  <si>
    <t>SOCIETA AGRICOLA MAZZA ANDREA E FILIPPO S.S.</t>
  </si>
  <si>
    <t>SOCIETA AGRICOLA COBIANCHI</t>
  </si>
  <si>
    <t>CHSMCL74E17C219Z</t>
  </si>
  <si>
    <t>CHIESI MARCELLO</t>
  </si>
  <si>
    <t>SOCIETA AGRICOLA DELSANTE ELVEZIO E SAVERIO S.S</t>
  </si>
  <si>
    <t>DCCLSN79S19G337N</t>
  </si>
  <si>
    <t>DACCI ALESSANDRO</t>
  </si>
  <si>
    <t>TRVFBA86L29C261H</t>
  </si>
  <si>
    <t>TRAVERSONE FABIO</t>
  </si>
  <si>
    <t>BRNTSS66M55M072M</t>
  </si>
  <si>
    <t>BRUNI TERESA ASSUNTA</t>
  </si>
  <si>
    <t>ZNGLSS94E31G393C</t>
  </si>
  <si>
    <t>ZANAGLIA ALESSIO</t>
  </si>
  <si>
    <t>LRNNHL91E24C573X</t>
  </si>
  <si>
    <t>LAURENTINI NICHOLAS</t>
  </si>
  <si>
    <t>DMNFNZ59D06I474K</t>
  </si>
  <si>
    <t>DOMENICHINI FIORENZO</t>
  </si>
  <si>
    <t>NVNCRD70E19G224O</t>
  </si>
  <si>
    <t>NOVENTA CORRADO</t>
  </si>
  <si>
    <t>BASSO FARM SOCIETA AGRICOLA DI BASSO FRANCESCO E</t>
  </si>
  <si>
    <t>LE TENUTE DEL LEONE ALATO SPA - CANTINA CA C.</t>
  </si>
  <si>
    <t>GENAGRICOLA 1851 S.P.A. - AZ. CASONI</t>
  </si>
  <si>
    <t>MANFREDI GIOVANNI LUIGI ED EVARISTI LOREDANA S.S.</t>
  </si>
  <si>
    <t>LNRPTR92H12C261A</t>
  </si>
  <si>
    <t>LANERI PIETRO</t>
  </si>
  <si>
    <t>AZIENDA AGRICOLA GAROFANI DI RODOLFO E ORIETTA SOC</t>
  </si>
  <si>
    <t>CTTFBA55P22F083O</t>
  </si>
  <si>
    <t>CATTANI FABIO</t>
  </si>
  <si>
    <t>SOCIETA AGRICOLA CA DI MAZZA S.S.</t>
  </si>
  <si>
    <t>FATTORIA IL MULINO LA COLLINA SOCIETA AGRICOLA</t>
  </si>
  <si>
    <t>VZZGLC59L31H223Q</t>
  </si>
  <si>
    <t>VEZZOSI GIANLUCA</t>
  </si>
  <si>
    <t>G.B.C. FUNGHI SOC. AGRICOLA DI GUALTIERI E VALLORA</t>
  </si>
  <si>
    <t>MLNFBA79B18L219I</t>
  </si>
  <si>
    <t>MILANO FABIO</t>
  </si>
  <si>
    <t>MLLLNI57E19G337A</t>
  </si>
  <si>
    <t>MILIOLI LINO</t>
  </si>
  <si>
    <t>BORCIANI ARDUINO E BRUNO S.S.</t>
  </si>
  <si>
    <t>LFRLRT94L11I805V</t>
  </si>
  <si>
    <t>ALFIERI LIBERATO</t>
  </si>
  <si>
    <t>BCCFNC64P13D450E</t>
  </si>
  <si>
    <t>BECCHI FRANCESCO</t>
  </si>
  <si>
    <t>FATTORIA IL NIDO S.S. AGRICOLA</t>
  </si>
  <si>
    <t>CONFORTI SOCIETA AGRICOLA A RESPONSABILITA LIMITA</t>
  </si>
  <si>
    <t>ZIVERI NESTORE E LUCA, SOCIETA AGRICOLA</t>
  </si>
  <si>
    <t>CAPO PASSERO PRODUCTION SOCIETA COOP.VA AGRICOLA</t>
  </si>
  <si>
    <t>TENUTA PRATISSOLI DI PRATISSOLI L. M T. E MARA SA</t>
  </si>
  <si>
    <t>STFDNL77S23F240I</t>
  </si>
  <si>
    <t>STEFFANINI DANIELE</t>
  </si>
  <si>
    <t>ZANETTI PIETRO E GAETANO, SOCIETA AGRICOLA</t>
  </si>
  <si>
    <t>FRNGPL84E14G337P</t>
  </si>
  <si>
    <t>FORNARI GIAMPAOLO</t>
  </si>
  <si>
    <t>SANGONELLI ANTONIO E DELBONO GABRIELLA</t>
  </si>
  <si>
    <t>MONTALI GIORGIO E MAZZA MARTA SOC. AGR.</t>
  </si>
  <si>
    <t>BONZANINI GIANFRANCO E ROBERTO SOCIETA AGRICOLA</t>
  </si>
  <si>
    <t>RAVANETTI ANTONIO E GIOVANNI SOCIETA AGRICOLA</t>
  </si>
  <si>
    <t>SOC. AGR. BRUNELLI ROMANO, ANDREA, MARCO E M. S.S.</t>
  </si>
  <si>
    <t>CMMGCR71A11G535O</t>
  </si>
  <si>
    <t>CAMMI GIAN CARLO</t>
  </si>
  <si>
    <t>NCLMSM78P27G535O</t>
  </si>
  <si>
    <t>NICOLINI MASSIMO</t>
  </si>
  <si>
    <t>CRCNDR77D07D861K</t>
  </si>
  <si>
    <t>CARCIONE ANDREA</t>
  </si>
  <si>
    <t>ELSA DI DOMENEGHETTI MAURIZIO SOCIETA AGRICOLA S.S</t>
  </si>
  <si>
    <t>PRZMTT85R09C265L</t>
  </si>
  <si>
    <t>PIRAZZOLI MATTEO</t>
  </si>
  <si>
    <t>GHDPLA61L29A944V</t>
  </si>
  <si>
    <t>GHIDDI PAOLO</t>
  </si>
  <si>
    <t>CHSRLF55D25B967F</t>
  </si>
  <si>
    <t>CHIESI RODOLFO</t>
  </si>
  <si>
    <t>CVLGRL95L13C219S</t>
  </si>
  <si>
    <t>CAVALLETTI GABRIELE</t>
  </si>
  <si>
    <t>SOCIETA AGRICOLA RIVI DOMENICO E GIULIANO S.S.</t>
  </si>
  <si>
    <t>DOLCETTI AZIENDA AGRICOLA S.S</t>
  </si>
  <si>
    <t>SOCIETA AGRICOLA GHIARONE DI MUNARI GIAN ANDREA E</t>
  </si>
  <si>
    <t>SOCIETA AGRICOLA STROZZI ROMANO S.S.</t>
  </si>
  <si>
    <t>BRTLSN72L05D548M</t>
  </si>
  <si>
    <t>BERTI ALESSANDRO</t>
  </si>
  <si>
    <t>GLLGFR56D10D548D</t>
  </si>
  <si>
    <t>GILLI GIANFRANCO</t>
  </si>
  <si>
    <t>GLLGPT59T30D548H</t>
  </si>
  <si>
    <t>GILLI GIANPIETRO</t>
  </si>
  <si>
    <t>NTNLGU67L24G393P</t>
  </si>
  <si>
    <t>ANTONIONI LUIGI</t>
  </si>
  <si>
    <t>PLLFPP91R22D548N</t>
  </si>
  <si>
    <t>PALLARA FILIPPO</t>
  </si>
  <si>
    <t>SRNPLA82B01D548Y</t>
  </si>
  <si>
    <t>SORIANI PAOLO</t>
  </si>
  <si>
    <t>AGRICOLA SAN GIORGIO S.P.A. - AZ.AGR. S.ELENA</t>
  </si>
  <si>
    <t>GHRFRA57B17B967W</t>
  </si>
  <si>
    <t>GHIRELLI AFRO</t>
  </si>
  <si>
    <t>ZNNMNL66M56B825L</t>
  </si>
  <si>
    <t>ZANNI MANUELA</t>
  </si>
  <si>
    <t>BNOFRZ67B04G393S</t>
  </si>
  <si>
    <t>BONI FABRIZIO</t>
  </si>
  <si>
    <t>SOCIETA AGRICOLA NARDELLI FRANCESCO E DANIELE S.S</t>
  </si>
  <si>
    <t>PRDGZN69A05C107W</t>
  </si>
  <si>
    <t>PREDIERI GRAZIANO</t>
  </si>
  <si>
    <t>CRCSNR38B55D861N</t>
  </si>
  <si>
    <t>CARCIONE SIGNORINA</t>
  </si>
  <si>
    <t>SOCIETA AGRICOLA CARETTI PAOLO E C. S.S.</t>
  </si>
  <si>
    <t>AZIENDA AGRICOLA DI GIROLAMO ENRICO E FIGLI S.S.</t>
  </si>
  <si>
    <t>DGRCSR83R21L120U</t>
  </si>
  <si>
    <t>DI GIROLAMO CESARE</t>
  </si>
  <si>
    <t>DGRNRC57R04L120R</t>
  </si>
  <si>
    <t>DI GIROLAMO ENRICO</t>
  </si>
  <si>
    <t>SMPMHL93D05B963Q</t>
  </si>
  <si>
    <t>SEMPREBUONO MICHELE</t>
  </si>
  <si>
    <t>TRLMHL99S06A783I</t>
  </si>
  <si>
    <t>TERLIZZI MICHELE</t>
  </si>
  <si>
    <t>MSSDVD89B25D458N</t>
  </si>
  <si>
    <t>MISSIROLI DAVIDE</t>
  </si>
  <si>
    <t>SOCIETA AGRICOLA NOBILI</t>
  </si>
  <si>
    <t>SOCIETÀ AGRICOLA ORSI MANGELLI S.S.</t>
  </si>
  <si>
    <t>SCHDNL79D07G337S</t>
  </si>
  <si>
    <t>SCHIANCHI DANIELE</t>
  </si>
  <si>
    <t>VENEZIANI F.LLI SOCIETA AGRICOLA SEMPLICE</t>
  </si>
  <si>
    <t>CNALSN91S19C219K</t>
  </si>
  <si>
    <t>CANI ALESSANDRO</t>
  </si>
  <si>
    <t>FNTFST68B18L885O</t>
  </si>
  <si>
    <t>FANTINI FAUSTO</t>
  </si>
  <si>
    <t>CFLNTN86A09F839T</t>
  </si>
  <si>
    <t>CEFALO ANTONIO</t>
  </si>
  <si>
    <t>VTLPLA79D08A944I</t>
  </si>
  <si>
    <t>VITALI PAOLO</t>
  </si>
  <si>
    <t>SCHFNC68C28G393G</t>
  </si>
  <si>
    <t>SCHIANCHI FRANCESCO</t>
  </si>
  <si>
    <t>MLNMRA49H27F642W</t>
  </si>
  <si>
    <t>MILANI MARIO</t>
  </si>
  <si>
    <t>TBLVTR77A09L885M</t>
  </si>
  <si>
    <t>TEBALDI VALTER</t>
  </si>
  <si>
    <t>APICOLTURA CAZZOLA SOCIETA AGRICOLA</t>
  </si>
  <si>
    <t>O.P. SABINA - SOCIETA COOPERATIVA AGRICOLA</t>
  </si>
  <si>
    <t>MRTGNN75E27C219L</t>
  </si>
  <si>
    <t>MORATTINI GIANNI</t>
  </si>
  <si>
    <t>SOC. AGR. FATTORIA ALEX DI CECCARDI SILVIO E F. SS</t>
  </si>
  <si>
    <t>CANONICI F.LLI E FIGLI S.S.</t>
  </si>
  <si>
    <t>SOCIETA AGRICOLA VANDELLI IVANO E MONTICELLI MARC</t>
  </si>
  <si>
    <t>SOCIETA AGRICOLA BONAZZI E BERZIERI SOCIETA SEMPLICE</t>
  </si>
  <si>
    <t>AGRICOLA SAN GEMINIANO S.S</t>
  </si>
  <si>
    <t>GLI ULIVI DI MONTALBANO SOCIETA SEMPLICE AGRICOLA</t>
  </si>
  <si>
    <t>PSSPLA87S18D969F</t>
  </si>
  <si>
    <t>AZIENDA AGRICOLA LA BILAIA DI PAOLO PASSANO</t>
  </si>
  <si>
    <t>SOCIETA AGRICOLA COLOMBARO SRL</t>
  </si>
  <si>
    <t>CHRNCL73L01A944D</t>
  </si>
  <si>
    <t>CHIRCO NICOLA</t>
  </si>
  <si>
    <t>BNVRSN54P19A162O</t>
  </si>
  <si>
    <t>BENEVELLI ROSSANO</t>
  </si>
  <si>
    <t>TMSMRA64E56D150L</t>
  </si>
  <si>
    <t>TOMASELLI MARIA</t>
  </si>
  <si>
    <t>MSTCHR92E55G388U</t>
  </si>
  <si>
    <t>MASTROSANI CHIARA</t>
  </si>
  <si>
    <t>CSNVNT87L44C219T</t>
  </si>
  <si>
    <t>CASINI VALENTINA</t>
  </si>
  <si>
    <t>AZIENDA AGRICOLA SALOMONI S.S. SOCIETA AGRICOLA</t>
  </si>
  <si>
    <t>PCCMNL85M21A726B</t>
  </si>
  <si>
    <t>PICCININI MANUEL</t>
  </si>
  <si>
    <t>PGGFST66L16G393A</t>
  </si>
  <si>
    <t>POGGIOLI FAUSTO</t>
  </si>
  <si>
    <t>SOCIETA AGRICOLA BIO SAN CARLO</t>
  </si>
  <si>
    <t>SOCIETA AGRICOLA FAMIGLIA BAZZANI</t>
  </si>
  <si>
    <t>GNZLXA99C13I496P</t>
  </si>
  <si>
    <t>GIUNZIONI ALEX</t>
  </si>
  <si>
    <t>COOP. AGRICOLA FUTURO</t>
  </si>
  <si>
    <t>RGGSMN64B52E463D</t>
  </si>
  <si>
    <t>RUGGIERO SIMONA</t>
  </si>
  <si>
    <t>BSTMRC87S09G337Q</t>
  </si>
  <si>
    <t>BIASOTTI MARCO</t>
  </si>
  <si>
    <t>AZAGRICOLA CA DE NOCI DI MASINI VITTORIO A E G SS</t>
  </si>
  <si>
    <t>GNSMSM71E28A944C</t>
  </si>
  <si>
    <t>GNESINI MASSIMO</t>
  </si>
  <si>
    <t>PRSDVD85H15A944H</t>
  </si>
  <si>
    <t>PERSIANI DAVIDE</t>
  </si>
  <si>
    <t>RTLDLA41E63B819I</t>
  </si>
  <si>
    <t>ARTIOLI ADELE</t>
  </si>
  <si>
    <t>FNTGPR60C29H223A</t>
  </si>
  <si>
    <t>FANTUZZI GIAMPIERO</t>
  </si>
  <si>
    <t>MSUDNL88S12G337I</t>
  </si>
  <si>
    <t>MUSI DANIELE</t>
  </si>
  <si>
    <t>SRNMHL96P04A509G</t>
  </si>
  <si>
    <t>SARNESE MICHELE</t>
  </si>
  <si>
    <t>GALLI LUIGI E ETTORE SOC.AGRICOLA SEMPL.</t>
  </si>
  <si>
    <t>AZIENDA RABBIOSA SOCIETA' AGRICOLA S.S.</t>
  </si>
  <si>
    <t>SOCIETA' AGRICOLA MINARDI S.S.</t>
  </si>
  <si>
    <t>SOCIETA AGRICOLA BEDINI IVO E GELINDO S.S.</t>
  </si>
  <si>
    <t>SOCIETA AGRICOLA BERTOLINI9 S.S. DI BERTOLINI A.</t>
  </si>
  <si>
    <t>SOCIETA AGRICOLA I GELSI DI VENTURELLI MAURO E MA</t>
  </si>
  <si>
    <t>SOCIETA AGRICOLA LA PIUMA S.S.</t>
  </si>
  <si>
    <t>SOC. AGRICOLA F.LLI CHILETTI S.S.</t>
  </si>
  <si>
    <t>BTTRRT74A04D611X</t>
  </si>
  <si>
    <t>BOTTI ROBERTO</t>
  </si>
  <si>
    <t>FBAMRA44R45D861X</t>
  </si>
  <si>
    <t>FABIO MARIA</t>
  </si>
  <si>
    <t>LE PIAGNE SOCIETA AGRICOLA</t>
  </si>
  <si>
    <t>SOCIETA AGRICOLA CASA VILLANI DI PATTUZZI AURELIO</t>
  </si>
  <si>
    <t>SOCIETA AGRICOLA LA BORRACCIA DI PELLEGRINI LORET</t>
  </si>
  <si>
    <t>SOCIETA AGRICOLA LAVACCHIELLI S.S.</t>
  </si>
  <si>
    <t>BRTFNC80A03G393K</t>
  </si>
  <si>
    <t>BERTACCHINI FRANCESCO</t>
  </si>
  <si>
    <t>LNZNRC61S04G393Z</t>
  </si>
  <si>
    <t>LENZINI ENRICO</t>
  </si>
  <si>
    <t>O.P. NATURA DAUNA SOCIETA COOP. AGRICOLA ARL</t>
  </si>
  <si>
    <t>ORTO DEL SORRISO - SOCIETA COOPERATIVA SOCIALE AGRICOLA</t>
  </si>
  <si>
    <t>DLLLGU97A31A783C</t>
  </si>
  <si>
    <t>DELLE SERRE LUIGI</t>
  </si>
  <si>
    <t>PRTPLG64P02G337P</t>
  </si>
  <si>
    <t>PRETI PIERLUIGI</t>
  </si>
  <si>
    <t>SOCIETA AGRICOLA CA ROSSA S.S.</t>
  </si>
  <si>
    <t>RPTGMN77C15G535W</t>
  </si>
  <si>
    <t>REPETTI GERMANO</t>
  </si>
  <si>
    <t>CCCLCU87D03H223F</t>
  </si>
  <si>
    <t>COCCONI LUCA</t>
  </si>
  <si>
    <t>SCRRRT68P15G535L</t>
  </si>
  <si>
    <t>SCROCCHI ROBERTO</t>
  </si>
  <si>
    <t>PLLFNC50A06A393T</t>
  </si>
  <si>
    <t>PELLIZZARI FRANCESCO</t>
  </si>
  <si>
    <t>BSSGPL90C13G916X</t>
  </si>
  <si>
    <t>BASSI GIAMPAOLO</t>
  </si>
  <si>
    <t>AZIENDA AGRICOLA BOTTA DI CLELIA CARLA MINELLI E C. S.A.S.</t>
  </si>
  <si>
    <t>AZ.AGR.EREDI GALLI MARIO SOCIETA' AGRICOLA S.S.</t>
  </si>
  <si>
    <t>BNFNDR74H21D611S</t>
  </si>
  <si>
    <t>BONFANTI ANDREA</t>
  </si>
  <si>
    <t>BLDNDR91C11C816Q</t>
  </si>
  <si>
    <t>BALDANTI ANDREA</t>
  </si>
  <si>
    <t>BVNFBA69C30A944J</t>
  </si>
  <si>
    <t>BOVINA FABIO</t>
  </si>
  <si>
    <t>BLDNDR84C12A944T</t>
  </si>
  <si>
    <t>BOLDINI O BULDINI ANDREA</t>
  </si>
  <si>
    <t>SASSATELLI OLIMPIO ED ENRICO S.S.</t>
  </si>
  <si>
    <t>RCCLCU64H17I462D</t>
  </si>
  <si>
    <t>RICCHI LUCA</t>
  </si>
  <si>
    <t>SOCIETA AGRICOLA F.A. S.S.</t>
  </si>
  <si>
    <t>ALLEVAMENTO VENIERA DI LASAGNA AMEDEO E SIMONE SOCIETA AGRICOLA</t>
  </si>
  <si>
    <t>DLLMRA54C08F083A</t>
  </si>
  <si>
    <t>DALL OLIO MAURO</t>
  </si>
  <si>
    <t>TAGLIATA E CORBA SOC. SEMPLICE AGRICOLA</t>
  </si>
  <si>
    <t>MSSMRZ68E20D037W</t>
  </si>
  <si>
    <t>MESSORI MAURIZIO</t>
  </si>
  <si>
    <t>BATTINI TIZIANO E CANTONI ENRICO S.S. SOCIETA AGR</t>
  </si>
  <si>
    <t>MZZGCR54M07H298E</t>
  </si>
  <si>
    <t>MAZZIERI GIANCARLO</t>
  </si>
  <si>
    <t>SOC. AGR. MENANI ANGELO E BRUNO SS</t>
  </si>
  <si>
    <t>BLNNRC77A04H223F</t>
  </si>
  <si>
    <t>BOLONDI ENRICO</t>
  </si>
  <si>
    <t>CCEMRA78C15I496R</t>
  </si>
  <si>
    <t>CECI MAURO</t>
  </si>
  <si>
    <t>MNZDVD88H14I496J</t>
  </si>
  <si>
    <t>MANZINI DAVIDE</t>
  </si>
  <si>
    <t>SOCIETA AGRICOLA MARMOCCHI S.S.</t>
  </si>
  <si>
    <t>SOCIETA AGRICOLA LA PADULLA S.S.</t>
  </si>
  <si>
    <t>AZ.AGR.CASABELLA DI BUZZINI S.S. SOCIETA' AGRICOLA</t>
  </si>
  <si>
    <t>AZIENDA AGRICOLA ISOLA S.S.DI FRANCESCHINI MARCO</t>
  </si>
  <si>
    <t>ROMAGNANI ANDREA E GIOVANNI S.S.</t>
  </si>
  <si>
    <t>SOCIETA' AGRICOLA ELEUTERI GIOVANNI E C. SOCIETA'</t>
  </si>
  <si>
    <t>SFLGMR63B14G535V</t>
  </si>
  <si>
    <t>SFOLCINI GIAN MARIA</t>
  </si>
  <si>
    <t>RSSFBA80P18A944P</t>
  </si>
  <si>
    <t>ROSSI FABIO</t>
  </si>
  <si>
    <t>AZIENDA AGRICOLA PODERE LE LAME DI TORRI CLAUDIO E</t>
  </si>
  <si>
    <t>SOCIETA AGRICOLA PRATI AL SOLE S.S.</t>
  </si>
  <si>
    <t>SOCIETA AGRICOLA LARGENTINA DI BERTELLI</t>
  </si>
  <si>
    <t>CHCGPP40M57L305R</t>
  </si>
  <si>
    <t>CHIACCHIO GIUSEPPINA</t>
  </si>
  <si>
    <t>SOCIETA AGRICOLA MANFREDI GABRIELE S.S.</t>
  </si>
  <si>
    <t>FRRMRC79E16C469T</t>
  </si>
  <si>
    <t>FERRARI MARCO</t>
  </si>
  <si>
    <t>LRCSMN80L08C219Q</t>
  </si>
  <si>
    <t>ILARIUCCI SIMONE</t>
  </si>
  <si>
    <t>MGNNDR66R17G337F</t>
  </si>
  <si>
    <t>MAGNANI ANDREA</t>
  </si>
  <si>
    <t>FRNMRS68H46C219U</t>
  </si>
  <si>
    <t>FRANCIA MARIA ROSA</t>
  </si>
  <si>
    <t>CONSORZIO NATURA E ALIMENTA</t>
  </si>
  <si>
    <t>SBLGNN69R06C118V</t>
  </si>
  <si>
    <t>SBALCHIERO GIANNI</t>
  </si>
  <si>
    <t>FRRMRC68M19G393W</t>
  </si>
  <si>
    <t>AZ AGR GALASSI BRUNO GALASSI LORENZO S.S.</t>
  </si>
  <si>
    <t>GLVCRD65H26F257F</t>
  </si>
  <si>
    <t>GALVANI CORRADO</t>
  </si>
  <si>
    <t>F.LLI LADURINI SOCIETA AGRICOLA</t>
  </si>
  <si>
    <t>AZ.AGR.BASCHIERI ALESSANDRA E SARGENTI CARLA SS</t>
  </si>
  <si>
    <t>BBTLCU92P26A783W</t>
  </si>
  <si>
    <t>ABBATIELLO LUCA</t>
  </si>
  <si>
    <t>TGNLCU49S62I123E</t>
  </si>
  <si>
    <t>TOGNONI LUCIA</t>
  </si>
  <si>
    <t>STRMSM67M05D061I</t>
  </si>
  <si>
    <t>SATURI MASSIMO</t>
  </si>
  <si>
    <t>SOC.AGR.CA DE VINCENZI DI ROMANI SISTO E C. S.S.</t>
  </si>
  <si>
    <t>AZIENDA AGRICOLA LA PAGLIARA SOC.SEMP.</t>
  </si>
  <si>
    <t>LDGLRD95S27G337E</t>
  </si>
  <si>
    <t>LODIGIANI LEONARDO</t>
  </si>
  <si>
    <t>FRNNNA64R56A783G</t>
  </si>
  <si>
    <t>FURNO ANNA</t>
  </si>
  <si>
    <t>SOC.AGR.CASA VERDE DI OLIVIERO G.e C. S.S.</t>
  </si>
  <si>
    <t>BRLMTR72E43C424V</t>
  </si>
  <si>
    <t>BARLETTA MARIA TERESA</t>
  </si>
  <si>
    <t>LPPMSM86R08A783M</t>
  </si>
  <si>
    <t>LEPPA MASSIMO</t>
  </si>
  <si>
    <t>RCCBTL76C16A783N</t>
  </si>
  <si>
    <t>RICCIO BENITO ALDO</t>
  </si>
  <si>
    <t>GGLLRD69B20F494C</t>
  </si>
  <si>
    <t>GUGLIELMO LEONARDO</t>
  </si>
  <si>
    <t>Fattoria Cupino Soc. Agricola Srl</t>
  </si>
  <si>
    <t>CHRPLA73H21G916R</t>
  </si>
  <si>
    <t>CHIEREGATO PAOLO</t>
  </si>
  <si>
    <t>MSNGPP64L07G393T</t>
  </si>
  <si>
    <t>MASINI GIUSEPPE</t>
  </si>
  <si>
    <t>GNZFNC40T09F087X</t>
  </si>
  <si>
    <t>GANZERLA FRANCO</t>
  </si>
  <si>
    <t>AZ.AGR.MELLI FRANCO DI MELLI FRANCO E FRANZONI G.</t>
  </si>
  <si>
    <t>RVTLGU75A04H223M</t>
  </si>
  <si>
    <t>RIVETTI LUIGI</t>
  </si>
  <si>
    <t>GNRDNL94A03G393C</t>
  </si>
  <si>
    <t>GIANAROLI DANIELE</t>
  </si>
  <si>
    <t>BNSSMN98E31C219O</t>
  </si>
  <si>
    <t>BENASSI SIMONE</t>
  </si>
  <si>
    <t>SOCIETA AGRICOLA LA SPINA DI BENATTI</t>
  </si>
  <si>
    <t>API LIBERE SOCIETA AGRICOLA</t>
  </si>
  <si>
    <t>MONTEPASCOLO SOCIETA' AGRICOLA S.S.</t>
  </si>
  <si>
    <t>SOCIETA AGRICOLA MEZZANO</t>
  </si>
  <si>
    <t>BRDRMN60P29F357R</t>
  </si>
  <si>
    <t>BARDELLI ROMANO</t>
  </si>
  <si>
    <t>DGHPRD94R08A944M</t>
  </si>
  <si>
    <t>DAGHIA PARIDE</t>
  </si>
  <si>
    <t>LUNA BUONA S.R.L. SOCIETA AGRICOLA</t>
  </si>
  <si>
    <t>G G S DI FONTANESI GIORGIO E STEFANO SOCIETA AGR</t>
  </si>
  <si>
    <t>SOCIETÀ AGRICOLA CARAPEZZI SERGIO, RENATO E ALIDE</t>
  </si>
  <si>
    <t>AZIENDA AGRICOLA FAMIGLIA LUSUARDI</t>
  </si>
  <si>
    <t>LNTMDL68M44D969K</t>
  </si>
  <si>
    <t>LANATA MADDALENA</t>
  </si>
  <si>
    <t>LLLSFN74C03E289E</t>
  </si>
  <si>
    <t>LELLI STEFANO</t>
  </si>
  <si>
    <t>SPRMRC77L30G337S</t>
  </si>
  <si>
    <t>SPERONI MARCO</t>
  </si>
  <si>
    <t>LDGWLM82C26G337G</t>
  </si>
  <si>
    <t>ALDIGERI WILLIAM</t>
  </si>
  <si>
    <t>SOCIETA AGRICOLA ANTICA CANONICA S.S.</t>
  </si>
  <si>
    <t>SOCIETA AGRICOLA SALICETO S.S.</t>
  </si>
  <si>
    <t>SOCIETA AGRICOLA PRADA LUIGI E FABIO</t>
  </si>
  <si>
    <t>CASA BASSA S.S. SOCIETA AGRICOLA</t>
  </si>
  <si>
    <t>CMPSRG86H05H223Y</t>
  </si>
  <si>
    <t>CAMPANA SERGIO</t>
  </si>
  <si>
    <t>MRNPLA71T15F257W</t>
  </si>
  <si>
    <t>MORANDI PAOLO</t>
  </si>
  <si>
    <t>FRANCESCHINI FERRUCCIO, TONDELLI EDDA E FIGLI S.S.</t>
  </si>
  <si>
    <t>FAROZ DI PATRIZIA MASETTI E C. S.A.S.</t>
  </si>
  <si>
    <t>ZNSLGU59D12I473E</t>
  </si>
  <si>
    <t>ZANASI LUIGI</t>
  </si>
  <si>
    <t>FNTGNN68T30H199B</t>
  </si>
  <si>
    <t>FANTINI GIANNI</t>
  </si>
  <si>
    <t>TRZDGI80S05B034I</t>
  </si>
  <si>
    <t>TERZONI DIEGO</t>
  </si>
  <si>
    <t>LPRMTN39S12A965K</t>
  </si>
  <si>
    <t>LEPROTTI MARTINO</t>
  </si>
  <si>
    <t>FONTANA SOCIETAAGRICOLA</t>
  </si>
  <si>
    <t>BDLFNC88T15C814Q</t>
  </si>
  <si>
    <t>BADILE FRANCESCO</t>
  </si>
  <si>
    <t>GLNPLA53S24F718Q</t>
  </si>
  <si>
    <t>GOLINI PAOLO</t>
  </si>
  <si>
    <t>CLZNZE78D05I462W</t>
  </si>
  <si>
    <t>CALUZZI ENZO</t>
  </si>
  <si>
    <t>NTNMRC98E26D548T</t>
  </si>
  <si>
    <t>ANTONIONI MARCO</t>
  </si>
  <si>
    <t>PRTFRC75P14C890L</t>
  </si>
  <si>
    <t>PRETTO FEDERICO</t>
  </si>
  <si>
    <t>CLO E PALLOTTI SOCIETA AGRICOLA</t>
  </si>
  <si>
    <t>GRGSRG65C19Z110X</t>
  </si>
  <si>
    <t>GREGORI SERGIO</t>
  </si>
  <si>
    <t>AZ. AGR. FERRARI REMIGIO E GOLDONI GIULIANA S. A.</t>
  </si>
  <si>
    <t>PRGTRS76A65E223L</t>
  </si>
  <si>
    <t>PERAGINE TERESA</t>
  </si>
  <si>
    <t>SIMONI E C. SRL</t>
  </si>
  <si>
    <t>SOCIETA AGRICOLA NIZZOLI GIULIANO E C. S.S.</t>
  </si>
  <si>
    <t>SOCIETA AGRICOLA VERONESI DI VERONESI G.E C.SAS</t>
  </si>
  <si>
    <t>AZ.AGR. CARLETTI BRUNO E GIUSEPPE SOC.SEMPLICE</t>
  </si>
  <si>
    <t>ACETAIA APERTE DI FASSINI GISELLA E C.SOC. AGR SAS</t>
  </si>
  <si>
    <t>SOCIETA AGRICOLA MESINI S.S.</t>
  </si>
  <si>
    <t>IL SICOMORO S.R.L. SOCIETA AGRICOLA</t>
  </si>
  <si>
    <t>SOCIETA AGRICOLA BELLINI CARLO S.S.</t>
  </si>
  <si>
    <t>SOCIETA AGRICOLA LUSVARDI WINE SRL</t>
  </si>
  <si>
    <t>BOSELLI SOCIETA AGRICOLA</t>
  </si>
  <si>
    <t>AZIENDA AGRICOLA CA BIANCA DI RINALDO BRUNO E FIG</t>
  </si>
  <si>
    <t>SOCIETA AGRICOLA BUTTERI ARTURO,RENATO E WALTER</t>
  </si>
  <si>
    <t>SOCIETA AGRICOLA STELLA S.S.</t>
  </si>
  <si>
    <t>CASSINELLI PAOLO, GIUSEPPE E FABIO SOCIETA AGRICOLA</t>
  </si>
  <si>
    <t>SOCIETA AGRICOLA ROSANNA DI CORRADI CLAUDIO E CLA</t>
  </si>
  <si>
    <t>DIZETA SOCIETA AGRICOLA S.R.L.S.</t>
  </si>
  <si>
    <t>BORCIANI FRANCO E IVANO S.S. SOCIETA AGRICOLA</t>
  </si>
  <si>
    <t>BLLBRN53E26G337I</t>
  </si>
  <si>
    <t>BELLICCHI BRUNO</t>
  </si>
  <si>
    <t>PRCMTT87H15A944F</t>
  </si>
  <si>
    <t>PRECI MATTEO</t>
  </si>
  <si>
    <t>VALENTINI DOMENICO, ANDREA E COLOMBARI ALFREDA</t>
  </si>
  <si>
    <t>RCCGPL69C65D548S</t>
  </si>
  <si>
    <t>ROCCHI GIAMPAOLA</t>
  </si>
  <si>
    <t>DLCGPP69M20D548B</t>
  </si>
  <si>
    <t>DOLCETTI GIUSEPPE</t>
  </si>
  <si>
    <t>CDLMNL89B06H223P</t>
  </si>
  <si>
    <t>CODELUPPI MANUEL</t>
  </si>
  <si>
    <t>SOCIETA AGRICOLA BRINGHENTI S.S.</t>
  </si>
  <si>
    <t>SOCIETA AGR. CUSANA DI CAVALLI PAOLO E GABRIELE</t>
  </si>
  <si>
    <t>AZ. AGRICOLA VENTURINI DI VENTURINI RENATO E MOZZON</t>
  </si>
  <si>
    <t>DLLSLL71A70G535N</t>
  </si>
  <si>
    <t>DALLOSPEDALE ISABELLA</t>
  </si>
  <si>
    <t>PRNDNL83H06G535H</t>
  </si>
  <si>
    <t>PERINI DANIELE</t>
  </si>
  <si>
    <t>MRLLGU48A14B025A</t>
  </si>
  <si>
    <t>MERLI LUIGI</t>
  </si>
  <si>
    <t>MRZMRA72C19C219X</t>
  </si>
  <si>
    <t>MARAZZI MAURO</t>
  </si>
  <si>
    <t>TENUTA UTINI SOCIETA AGRICOLA</t>
  </si>
  <si>
    <t>AZ.AGR. BONAZZI GINO S.S.</t>
  </si>
  <si>
    <t>CTLLSS72S15G337R</t>
  </si>
  <si>
    <t>CATELLANI ULISSE</t>
  </si>
  <si>
    <t>BASTARDI F.LLI ENZO E VILLIAM S.S. SOC. AGR.</t>
  </si>
  <si>
    <t>GUIDETTI F.LLI S.S. -SOCIETA AGRICOLA-</t>
  </si>
  <si>
    <t>CNTMHL80S08C814X</t>
  </si>
  <si>
    <t>CONTARINI MICHELE</t>
  </si>
  <si>
    <t>CASONI PAOLO, FABIO E BRAGLIA DIANA SOCIETA AGRIC</t>
  </si>
  <si>
    <t>BSCFNC84A54H223F</t>
  </si>
  <si>
    <t>BOSCHINI FRANCESCA</t>
  </si>
  <si>
    <t>RSSRGR58E16D969C</t>
  </si>
  <si>
    <t>ROSSI RUGGERO</t>
  </si>
  <si>
    <t>AZ. AGR. LIVELLO DI PIAMPIANO ANTONINO E F.LLI</t>
  </si>
  <si>
    <t>LA CASELLINA SOCIETA AGRICOLA SRL</t>
  </si>
  <si>
    <t>CIAOLATTE SOC. AGR. COOP.</t>
  </si>
  <si>
    <t>CIAOLATTE SOCIETA AGRICOLA S.S.</t>
  </si>
  <si>
    <t>CVNCTN65E21G535L</t>
  </si>
  <si>
    <t>CAVANNA COSTANTINO</t>
  </si>
  <si>
    <t>SOCIETA AGRICOLA PIANEZZO S.S.</t>
  </si>
  <si>
    <t>MAGLIANI IVAN, P. E POLETTI M. R. S.S.-SOC. AGR.</t>
  </si>
  <si>
    <t>ANTICA FATTORIA CASEIF SCALABRINI UGO</t>
  </si>
  <si>
    <t>AZ.AGR.3V DI VALENTINI ALESSANDRO,ANGELA,MANUEL E</t>
  </si>
  <si>
    <t>MSCNTN61D12D502B</t>
  </si>
  <si>
    <t>MASCHI ANTONIO</t>
  </si>
  <si>
    <t>RCCFPP73B27L273D</t>
  </si>
  <si>
    <t>RICCI FILIPPO</t>
  </si>
  <si>
    <t>MRNMSM80B09C265B</t>
  </si>
  <si>
    <t>MARANI MASSIMO</t>
  </si>
  <si>
    <t>SARTORI ELIO E FRANCO S.S.</t>
  </si>
  <si>
    <t>LAGRICOLA DEL FARNETO DI GAIOTTO C E B SNC</t>
  </si>
  <si>
    <t>PCCRCR96M30A944C</t>
  </si>
  <si>
    <t>PICCIOLI RICCARDO</t>
  </si>
  <si>
    <t>CRNMLE62E17I462E</t>
  </si>
  <si>
    <t>CARANI EMILIO</t>
  </si>
  <si>
    <t>BORGO AGRICOLA S.R.L. SOCIETA AGRICOLA</t>
  </si>
  <si>
    <t>PRTMRK88E20A944H</t>
  </si>
  <si>
    <t>PRATI MIRKO</t>
  </si>
  <si>
    <t>CSTGPP87A27C219G</t>
  </si>
  <si>
    <t>CASTELLANI GIUSEPPE</t>
  </si>
  <si>
    <t>RGNNRS62P62E223S</t>
  </si>
  <si>
    <t>REGINA ANNA ROSA</t>
  </si>
  <si>
    <t>CVTCDD48A48E223H</t>
  </si>
  <si>
    <t>CIVITANO CANDIDA</t>
  </si>
  <si>
    <t>ROSSI GIUSEPPE ANDREA ED EMANUELE S.S.</t>
  </si>
  <si>
    <t>CSCNGL42R07E223R</t>
  </si>
  <si>
    <t>CASCIONE ANGELO</t>
  </si>
  <si>
    <t>GZZGCM90B16F241H</t>
  </si>
  <si>
    <t>GUZZO GIACOMO</t>
  </si>
  <si>
    <t>AZIENDA CAMPO SOC. AGR. SEMPLICE DI IRENE GALIANO</t>
  </si>
  <si>
    <t>BRNCRI99R18I805X</t>
  </si>
  <si>
    <t>BARONE CIRO</t>
  </si>
  <si>
    <t>MALPELI PIETRO E SANTINI DORIANA S.S.AZ.AGR.VENTAS</t>
  </si>
  <si>
    <t>FCCSFN69T27D548E</t>
  </si>
  <si>
    <t>FACCHINI STEFANO</t>
  </si>
  <si>
    <t>BNVTRS74M65A662W</t>
  </si>
  <si>
    <t>BENVENUTO TERESA</t>
  </si>
  <si>
    <t>MSSLRT62B15F156M</t>
  </si>
  <si>
    <t>MASSARENTI ALBERTO</t>
  </si>
  <si>
    <t>MZZFNT89H14A509R</t>
  </si>
  <si>
    <t>MAZZA FABIO ANTONIO</t>
  </si>
  <si>
    <t>SOCIETA AGRICOLA SASSETTO E TROMBINI S.S.</t>
  </si>
  <si>
    <t>BRBFRC71S46H223Y</t>
  </si>
  <si>
    <t>BARBIERI FEDERICA</t>
  </si>
  <si>
    <t>CLSFNC67M29E223G</t>
  </si>
  <si>
    <t>COLASUONNO FRANCESCO</t>
  </si>
  <si>
    <t>DPLRLG77L51A662I</t>
  </si>
  <si>
    <t>DE PALO ROSA OLGA</t>
  </si>
  <si>
    <t>DMRSVT55T14E223E</t>
  </si>
  <si>
    <t>DEMAURO SALVATORE</t>
  </si>
  <si>
    <t>GHRGNN77D07E223F</t>
  </si>
  <si>
    <t>GHIRARDI GIOVANNI</t>
  </si>
  <si>
    <t>TAGLIAVINI SERGIO E ROBERTO S.S. SOCIETA AGRICOLA</t>
  </si>
  <si>
    <t>SOCIETA AGRICOLA F.LLI ONORI S.S.</t>
  </si>
  <si>
    <t>GRNMNL63T41A223P</t>
  </si>
  <si>
    <t>GRANELLI MARINELLA</t>
  </si>
  <si>
    <t>RLALCU75L23H223I</t>
  </si>
  <si>
    <t>ARIOLI LUCA</t>
  </si>
  <si>
    <t>C.L.A.I.COOPERATIVA LAVORATORI AGRICOLI IMOLESI - SOC.COOP.A</t>
  </si>
  <si>
    <t>CILLONI ALFONSO E CASINI LUCIANA AZ.AGR.</t>
  </si>
  <si>
    <t>CSNMTT86P23I496K</t>
  </si>
  <si>
    <t>CASINI MATTEO</t>
  </si>
  <si>
    <t>DNOMRN94R60Z129W</t>
  </si>
  <si>
    <t>DONU MARIANA</t>
  </si>
  <si>
    <t>SOCIETA AGRICOLA TONTI ALBERTO E ENRICO S.S.</t>
  </si>
  <si>
    <t>GDTSRA94H49I496K</t>
  </si>
  <si>
    <t>GUIDETTI SARA</t>
  </si>
  <si>
    <t>GNLFRZ91C25G842Q</t>
  </si>
  <si>
    <t>SARTORI E AGNELLI SOCIETA SEMPLICE AGRICOLA ENUNCIABILE ANCHE SARTORI E AGNELLI SSA</t>
  </si>
  <si>
    <t>CRNPLG84C24A717L</t>
  </si>
  <si>
    <t>CERINO PELLEGRINO</t>
  </si>
  <si>
    <t>PARADISO DELLE ROSSE SOC. AGR.</t>
  </si>
  <si>
    <t>LCNFRC81P55I496T</t>
  </si>
  <si>
    <t>AZIENDA AGRICOLA LUCENTI SOCIETA AGRICOLA</t>
  </si>
  <si>
    <t>AZ. AGR. VALLE DEI F.LLI MASINI SOCIETA AGRICOLA</t>
  </si>
  <si>
    <t>MCCGPP42D16H061T</t>
  </si>
  <si>
    <t>AZIENDA AGRICOLA MACCHIONI GIUSEPPE GIACOMO E GIOVANNI S.S.</t>
  </si>
  <si>
    <t>SOCIETA AGRICOLA G E G DI GRASSI ANTONIO E C. -SOCIETA SEMPLICE</t>
  </si>
  <si>
    <t>MRCPPR79B24I441D</t>
  </si>
  <si>
    <t>MARCATO PAOLO PRIMO</t>
  </si>
  <si>
    <t>FSCNNI92S07A509H</t>
  </si>
  <si>
    <t>FISCHETTI NINO</t>
  </si>
  <si>
    <t>MSSTSN70L69A881L</t>
  </si>
  <si>
    <t>MASSA TERESA ANTONIA</t>
  </si>
  <si>
    <t>SROPTR81E08F979G</t>
  </si>
  <si>
    <t>SORU PIETRO</t>
  </si>
  <si>
    <t>MRCLNZ69B22C106O</t>
  </si>
  <si>
    <t>MARCANTONIO LORENZO</t>
  </si>
  <si>
    <t>PICCININI ANGELO, DAVIDE E STEFANO SOC.AGR.</t>
  </si>
  <si>
    <t>BONATI PAOLO E ANDREA SOCIETA AGRICOLA</t>
  </si>
  <si>
    <t>GNNPQL39S08E223P</t>
  </si>
  <si>
    <t>GIANNINI PASQUALE</t>
  </si>
  <si>
    <t>MSCCSC80E51E223E</t>
  </si>
  <si>
    <t>MUSCATIELLO CRESCENZA</t>
  </si>
  <si>
    <t>LRONLT51R63E223R</t>
  </si>
  <si>
    <t>LO RE NICOLETTA</t>
  </si>
  <si>
    <t>LCRVTI69A11E223X</t>
  </si>
  <si>
    <t>LOCORRIERE VITO</t>
  </si>
  <si>
    <t>NTTNCL90M06E223Y</t>
  </si>
  <si>
    <t>NITTI NICOLA</t>
  </si>
  <si>
    <t>LMNMHL57D29I158C</t>
  </si>
  <si>
    <t>LAMONACA MICHELE</t>
  </si>
  <si>
    <t>SORRENTINO VINI SRL SOCIETA AGRICOLA</t>
  </si>
  <si>
    <t>GDURFL00L10I234D</t>
  </si>
  <si>
    <t>GUIDA RAFFAELE</t>
  </si>
  <si>
    <t>DMTRND58S11D390X</t>
  </si>
  <si>
    <t>DAMATO ROLANDO</t>
  </si>
  <si>
    <t>FLORICOLTURA PISAPIA S.S. AGRICOLA</t>
  </si>
  <si>
    <t>LSRMCH73S27Z133K</t>
  </si>
  <si>
    <t>LO SARDO MELCHIORRE</t>
  </si>
  <si>
    <t>TDNSFN82B48A783B</t>
  </si>
  <si>
    <t>TODINO STEFANIA</t>
  </si>
  <si>
    <t>LBLSVT76C22A783T</t>
  </si>
  <si>
    <t>LA BELLA SALVATORE</t>
  </si>
  <si>
    <t>MRNCLD72M51Z133L</t>
  </si>
  <si>
    <t>MARINO CLAUDIA</t>
  </si>
  <si>
    <t>LPRMDL60H51A783W</t>
  </si>
  <si>
    <t>LEPORE MADDALENA</t>
  </si>
  <si>
    <t>SOCIETA AGRICOLA AGRIENERGETICA RINALDI</t>
  </si>
  <si>
    <t>VATTIATO SALVATORE E GRANATA MATTIA</t>
  </si>
  <si>
    <t>CIRIO SOCIETA AGRICOLA S.R.L.</t>
  </si>
  <si>
    <t>DRERFL65P10D458F</t>
  </si>
  <si>
    <t>DREI RAFFAELE</t>
  </si>
  <si>
    <t>PLLGPP71S06A515K</t>
  </si>
  <si>
    <t>PALLOTTA GIUSEPPE</t>
  </si>
  <si>
    <t>FRDMCL70P51D643P</t>
  </si>
  <si>
    <t>FIORDELISI MARIA CELESTE</t>
  </si>
  <si>
    <t>FRDRRT89B67D643F</t>
  </si>
  <si>
    <t>FIORDELISI ROBERTA</t>
  </si>
  <si>
    <t>CMLDNL70S18M082A</t>
  </si>
  <si>
    <t>CAMILLI DANILO</t>
  </si>
  <si>
    <t>BSLLND90L56A717G</t>
  </si>
  <si>
    <t>BUSILLO IOLANDA</t>
  </si>
  <si>
    <t>GRRRFL88R08F839B</t>
  </si>
  <si>
    <t>GUERRERA RAFFAELE</t>
  </si>
  <si>
    <t>CLLLCU66T60G914F</t>
  </si>
  <si>
    <t>COLELLA LUCIA</t>
  </si>
  <si>
    <t>MSCFNC75T41G278P</t>
  </si>
  <si>
    <t>MASCI FRANCESCA</t>
  </si>
  <si>
    <t>GALARDO SRL SOC AGRICOLA</t>
  </si>
  <si>
    <t>FSCFVN70E13L086D</t>
  </si>
  <si>
    <t>FOSCHINI FLAVIANO</t>
  </si>
  <si>
    <t>BLBNGL97B17M088G</t>
  </si>
  <si>
    <t>BULBO ANGELO</t>
  </si>
  <si>
    <t>AZIENDA AGRICOLA CIAPPE SOC. AGRICOLA SEMPLICE</t>
  </si>
  <si>
    <t>PRNTLI94E18A509D</t>
  </si>
  <si>
    <t>PIERNI ITALO</t>
  </si>
  <si>
    <t>RLNMRA86P54G309F</t>
  </si>
  <si>
    <t>ORLANDO MARIA</t>
  </si>
  <si>
    <t>MONTEDORO S.R.L. SOCIETA AGRICOLA</t>
  </si>
  <si>
    <t>SPNSRG59P09E214O</t>
  </si>
  <si>
    <t>SPINIELLO SERGIO</t>
  </si>
  <si>
    <t>GRSGPP75D02D005P</t>
  </si>
  <si>
    <t>GUARASCIO GIUSEPPE</t>
  </si>
  <si>
    <t>FUNGHI DI COSTOZZA SOCIETA SEMPLICE AGRICOLA</t>
  </si>
  <si>
    <t>STELLUCCIA DI VINC.SPECIALE SNC</t>
  </si>
  <si>
    <t>ARANCE SPECIALE SOCIETA COOPE RATIVA AGRICOLA</t>
  </si>
  <si>
    <t>DSMLDA83M26I234N</t>
  </si>
  <si>
    <t>DE SIMONE ALDO</t>
  </si>
  <si>
    <t>CSLLSE83M62G393E</t>
  </si>
  <si>
    <t>CASELLI ELISA</t>
  </si>
  <si>
    <t>SARRIDELLA SAS DI MASCIA G. E</t>
  </si>
  <si>
    <t>CSRLCU84R11F083Q</t>
  </si>
  <si>
    <t>CESARI LUCA</t>
  </si>
  <si>
    <t>PRLFRZ80M02B519K</t>
  </si>
  <si>
    <t>PARLAPIANO FABRIZIO</t>
  </si>
  <si>
    <t>I.N.S.I.A. - TENUTA PALAZZONA DI MAGGIO - SOCIETA AGRICOLA A R.L . IN BREVE I.N.S.I.A. - SOCIETA A</t>
  </si>
  <si>
    <t>DMRZHL55P21C719O</t>
  </si>
  <si>
    <t>DI MARIA EZECHIELE MATTEO</t>
  </si>
  <si>
    <t>MZZRRT67T56F499C</t>
  </si>
  <si>
    <t>MAZZIANTONIO ROBERTA</t>
  </si>
  <si>
    <t>CGGDNT57R22B267C</t>
  </si>
  <si>
    <t>CAGGIANO DONATO</t>
  </si>
  <si>
    <t>ZPPMHL67D27G626L</t>
  </si>
  <si>
    <t>ZAPPARELLI MICHELANGELO</t>
  </si>
  <si>
    <t>FRNSTR97M52A783F</t>
  </si>
  <si>
    <t>FARINA ESTER</t>
  </si>
  <si>
    <t>ZZILRI93R69A783D</t>
  </si>
  <si>
    <t>IZZO ILARIA</t>
  </si>
  <si>
    <t>MZZMRN81B50G227Z</t>
  </si>
  <si>
    <t>MAZZEO MARINA</t>
  </si>
  <si>
    <t>MRARMN82H62L628Y</t>
  </si>
  <si>
    <t>maiuri erminia</t>
  </si>
  <si>
    <t>NNZYSF92A09Z330W</t>
  </si>
  <si>
    <t>ENNAZY YOUSSEF</t>
  </si>
  <si>
    <t>RCCCML83L63A783N</t>
  </si>
  <si>
    <t>RICCIO CARMELA</t>
  </si>
  <si>
    <t>CCCNGL81C30A783I</t>
  </si>
  <si>
    <t>IACOCCA ANGELO</t>
  </si>
  <si>
    <t>CRBRNI88T14A783U</t>
  </si>
  <si>
    <t>CORBO RINO</t>
  </si>
  <si>
    <t>DNNMRN43A20G337S</t>
  </si>
  <si>
    <t>DONNINOTTI MARINO</t>
  </si>
  <si>
    <t>AGRICOLA TORRE GUIDUCCI DI LINSALATA EMANUELE SS</t>
  </si>
  <si>
    <t>PNZFNC67M13E223C</t>
  </si>
  <si>
    <t>PANZARINO FRANCESCO</t>
  </si>
  <si>
    <t>BRTCLF95B13H223T</t>
  </si>
  <si>
    <t>BARTOLI CARLO FEDERICO</t>
  </si>
  <si>
    <t>MLLGRD96H19F138N</t>
  </si>
  <si>
    <t>MAIELLARO GERARDO</t>
  </si>
  <si>
    <t>PNGLTR53P29I153F</t>
  </si>
  <si>
    <t>PONGOLINI ELEUTERIO</t>
  </si>
  <si>
    <t>PNZFNC59P24E223Q</t>
  </si>
  <si>
    <t>RGNSVR77P07E038U</t>
  </si>
  <si>
    <t>REGINA SAVERIO</t>
  </si>
  <si>
    <t>RGNMRA74C45E223L</t>
  </si>
  <si>
    <t>REGINA MARIA</t>
  </si>
  <si>
    <t>SVNGPP93E17F262T</t>
  </si>
  <si>
    <t>VLNLRD41A18E223I</t>
  </si>
  <si>
    <t>VIOLANTE LEONARDO</t>
  </si>
  <si>
    <t>SMNSRA69A61F401L</t>
  </si>
  <si>
    <t>SIMONETTI SARA</t>
  </si>
  <si>
    <t>LA CEVISA SOCIETA AGRICOLA A R.L.</t>
  </si>
  <si>
    <t>FRANCESCON O.P. SOCIETA AGRICOLA SOC.CONS. A R.L.</t>
  </si>
  <si>
    <t>DMEGNN89E17I158Y</t>
  </si>
  <si>
    <t>DEMAIO GIOVANNI ANDREA</t>
  </si>
  <si>
    <t>LNSMNL88M17D643I</t>
  </si>
  <si>
    <t>LINSALATA EMANUELE</t>
  </si>
  <si>
    <t>LNSNCL59A05H643X</t>
  </si>
  <si>
    <t>LINSALATA NICOLA</t>
  </si>
  <si>
    <t>SCRLFR59T53I158N</t>
  </si>
  <si>
    <t>SCIRPOLI LUCIA FRANCA</t>
  </si>
  <si>
    <t>MNTMTT87R02D711U</t>
  </si>
  <si>
    <t>MONTANARI MATTEO</t>
  </si>
  <si>
    <t>LNRDNL69H11A717G</t>
  </si>
  <si>
    <t>LANARO DANILO</t>
  </si>
  <si>
    <t>COOP. OLIVICOLTORI SESTRESI</t>
  </si>
  <si>
    <t>TENUTA RICCI S.R.L. SOCIETA AGRICOLA</t>
  </si>
  <si>
    <t>PLLFNC02H50A783Z</t>
  </si>
  <si>
    <t>PALLADINO FRANCESCA</t>
  </si>
  <si>
    <t>ZUCCARINO SOCIETA AGRICOLA S.R.L.</t>
  </si>
  <si>
    <t>BZZGRD88T07H926M</t>
  </si>
  <si>
    <t>BOZZONE GERARDO</t>
  </si>
  <si>
    <t>LMBRND94H06A783P</t>
  </si>
  <si>
    <t>LOMBARDI ARMANDO</t>
  </si>
  <si>
    <t>FRLMRP60M53H703P</t>
  </si>
  <si>
    <t>FIORILLO MARIA PIA</t>
  </si>
  <si>
    <t>CDTMRA74B18F494L</t>
  </si>
  <si>
    <t>CODUTI MARIO</t>
  </si>
  <si>
    <t>CVLRNI83D64D142B</t>
  </si>
  <si>
    <t>CAVALLERI IRENE</t>
  </si>
  <si>
    <t>GRCLCN84B29A509Q</t>
  </si>
  <si>
    <t>GRIECO LUCIANO</t>
  </si>
  <si>
    <t>COOP AGR S LUCIA</t>
  </si>
  <si>
    <t>FATTO DI NATURA SOCIETA AGRICOLA A RESPONSABILITA LIMITATA SEMPLIFICATA - UNIPERSONALE</t>
  </si>
  <si>
    <t>RGCNLR96P14A783V</t>
  </si>
  <si>
    <t>RAGUCCI ANGELO RAFFAELE</t>
  </si>
  <si>
    <t>MRRGPP86A51B519E</t>
  </si>
  <si>
    <t>MORRONE GIUSEPPINA</t>
  </si>
  <si>
    <t>TBLMHL85L29G393J</t>
  </si>
  <si>
    <t>TEBALDI MICHAEL</t>
  </si>
  <si>
    <t>CRDVTR88R25L083C</t>
  </si>
  <si>
    <t>CARDILLO VITTORIO</t>
  </si>
  <si>
    <t>DBBGLI72D23L845E</t>
  </si>
  <si>
    <t>DUBBIOSO GIULIO</t>
  </si>
  <si>
    <t>SOCIETA AGRICOLA LOGGIA E C. SRL</t>
  </si>
  <si>
    <t>LTRNGL86H44A881W</t>
  </si>
  <si>
    <t>ALTIERI ANGELA</t>
  </si>
  <si>
    <t>CAMELIA SOCIETA SEMPLICE AGRICOLA</t>
  </si>
  <si>
    <t>AZIENDA AGRICOLA TINESSA SOCIETA SEMPLICE</t>
  </si>
  <si>
    <t>NPLFDN98D24A509P</t>
  </si>
  <si>
    <t>NAPOLITANO FERDINANDO</t>
  </si>
  <si>
    <t>DLECMN96S24F924R</t>
  </si>
  <si>
    <t>DELIA CARMINE</t>
  </si>
  <si>
    <t>VIVAIO PIZZELLA S.S</t>
  </si>
  <si>
    <t>LFNNTN79H05F912B</t>
  </si>
  <si>
    <t>ALFANO ANTONIO</t>
  </si>
  <si>
    <t>CNTNCL91E15A783I</t>
  </si>
  <si>
    <t>CENTRELLA NICOLA</t>
  </si>
  <si>
    <t>GGLGNR91L22A783D</t>
  </si>
  <si>
    <t>GUGLIELMUCCI GENNARO</t>
  </si>
  <si>
    <t>MSLTNY95A07C525V</t>
  </si>
  <si>
    <t>MASELLA TONY</t>
  </si>
  <si>
    <t>DPLNNL89B66G596G</t>
  </si>
  <si>
    <t>DI PAOLA ANTONELLA</t>
  </si>
  <si>
    <t>RMNNNA77M55F839Z</t>
  </si>
  <si>
    <t>ROMANO ANNA</t>
  </si>
  <si>
    <t>ORTOLUMA SOCIETA AGRICOLA A RESPONS. LIMITATA</t>
  </si>
  <si>
    <t>BRNGPP83M26A783U</t>
  </si>
  <si>
    <t>MMMVNT92L62A509Y</t>
  </si>
  <si>
    <t>MEMMOLO VALENTINA</t>
  </si>
  <si>
    <t>MSTNTN73E02F717I</t>
  </si>
  <si>
    <t>MASTRANTUONO ANTONIO</t>
  </si>
  <si>
    <t>NRCNTN80A17F717E</t>
  </si>
  <si>
    <t>NARCISO ANTONIO</t>
  </si>
  <si>
    <t>PLLGNN67S16F717R</t>
  </si>
  <si>
    <t>PILLA GIOVANNI</t>
  </si>
  <si>
    <t>SCRMRA62E28F839H</t>
  </si>
  <si>
    <t>ASCIERTO DELLA RATTA MARIO</t>
  </si>
  <si>
    <t>RCCNTN90S03D643U</t>
  </si>
  <si>
    <t>RICCIARDI ANTONIO</t>
  </si>
  <si>
    <t>MRCCMN62T01C106R</t>
  </si>
  <si>
    <t>MARCANTONIO CARMINE</t>
  </si>
  <si>
    <t>RNCGNN79T23E716V</t>
  </si>
  <si>
    <t>RONCA GIOVANNI</t>
  </si>
  <si>
    <t>PGNLRD99H09A783V</t>
  </si>
  <si>
    <t>PIGNA ALFREDO</t>
  </si>
  <si>
    <t>MGNGTN75A25L844C</t>
  </si>
  <si>
    <t>MIGANI GAETANO</t>
  </si>
  <si>
    <t>MZZNNL85H49A783A</t>
  </si>
  <si>
    <t>MAZZARELLI ANTONELLA</t>
  </si>
  <si>
    <t>FLLGNC88A18A783G</t>
  </si>
  <si>
    <t>FALLACE GIANNICOLA</t>
  </si>
  <si>
    <t>MDLFPP59S18H898A</t>
  </si>
  <si>
    <t>MODOLA FILIPPO</t>
  </si>
  <si>
    <t>NNLFNC87C49A783W</t>
  </si>
  <si>
    <t>IANNELLI FRANCA</t>
  </si>
  <si>
    <t>DVURSN86R64A783K</t>
  </si>
  <si>
    <t>DUVA ROSSANA</t>
  </si>
  <si>
    <t>TERRE BALLETTA SOCIETA AGRICOLA RLS</t>
  </si>
  <si>
    <t>BCHNNL79M17A783B</t>
  </si>
  <si>
    <t>BOCHICCHIO ANTONELLA</t>
  </si>
  <si>
    <t>BLPNTN73H06A182P</t>
  </si>
  <si>
    <t>BELPERIO ANTONIO</t>
  </si>
  <si>
    <t>DRBCSM50L05A783I</t>
  </si>
  <si>
    <t>DI RUBBO COSIMO</t>
  </si>
  <si>
    <t>MLSVNT89B54I197V</t>
  </si>
  <si>
    <t>MELISI VALENTINA</t>
  </si>
  <si>
    <t>QNTNDR92E24A783P</t>
  </si>
  <si>
    <t>IAQUINTO ANDREA</t>
  </si>
  <si>
    <t>DMCNTN81T27E791R</t>
  </si>
  <si>
    <t>DAMICO ANTONIO</t>
  </si>
  <si>
    <t>PTRTZN87M65A399D</t>
  </si>
  <si>
    <t>PETRILLO TIZIANA</t>
  </si>
  <si>
    <t>PZLLGU70L20A783E</t>
  </si>
  <si>
    <t>PUZELLA LUIGI</t>
  </si>
  <si>
    <t>CRSMRA72H13A783A</t>
  </si>
  <si>
    <t>CARUSO MARIO</t>
  </si>
  <si>
    <t>SVRLGU96C30F924E</t>
  </si>
  <si>
    <t>SOVIERO LUIGI</t>
  </si>
  <si>
    <t>LA STRADA DEI SAPORI SOCIETA COOPERATIVA AGRICOLA</t>
  </si>
  <si>
    <t>SOCIETA AGRICOLA CALABRIA SRL</t>
  </si>
  <si>
    <t>TBNWTR80E25H703G</t>
  </si>
  <si>
    <t>TABANO WALTER</t>
  </si>
  <si>
    <t>SOCIETA AGRICOLA SANTAGATA S.R.L.</t>
  </si>
  <si>
    <t>VRLNCL86L30A717Y</t>
  </si>
  <si>
    <t>VERLOTTA NICOLA</t>
  </si>
  <si>
    <t>MEIGPP85M55A783B</t>
  </si>
  <si>
    <t>MEI GIUSEPPINA</t>
  </si>
  <si>
    <t>PSCMRA67R18A783Y</t>
  </si>
  <si>
    <t>PESCHETA MARIO</t>
  </si>
  <si>
    <t>LPPGPP78A04A783J</t>
  </si>
  <si>
    <t>LEPPA GIUSEPPE</t>
  </si>
  <si>
    <t>FLPCLL78R46A783Y</t>
  </si>
  <si>
    <t>FELEPPA CLELIA</t>
  </si>
  <si>
    <t>ZTTSNT76B64L254Z</t>
  </si>
  <si>
    <t>ZOTTI ASSUNTA</t>
  </si>
  <si>
    <t>SOCIETA AGRICOLA ISTITUTO DIOCESANO SOSTENTAMENTO CLERO DI AVELLINO - SRL</t>
  </si>
  <si>
    <t>LSSFNC71H02G793K</t>
  </si>
  <si>
    <t>ALESSANDRO FRANCESCO</t>
  </si>
  <si>
    <t>VLNPQL95S15A717E</t>
  </si>
  <si>
    <t>VALIANTE PASQUALE</t>
  </si>
  <si>
    <t>RCCNNI53L07F026M</t>
  </si>
  <si>
    <t>ROCCHI NINO</t>
  </si>
  <si>
    <t>VTLLGN65R54F717Y</t>
  </si>
  <si>
    <t>VITULANO ALGENIA</t>
  </si>
  <si>
    <t>PLMNTN45M10B644F</t>
  </si>
  <si>
    <t>PALMIERI ANTONIO</t>
  </si>
  <si>
    <t>CLALCU85E17F104O</t>
  </si>
  <si>
    <t>CALIA LUCA</t>
  </si>
  <si>
    <t>SCNLNZ92B24A509C</t>
  </si>
  <si>
    <t>SICONOLFI LORENZO</t>
  </si>
  <si>
    <t>PNBFNC01R48H579U</t>
  </si>
  <si>
    <t>PANEBIANCO FRANCESCA GIUSEPPINA</t>
  </si>
  <si>
    <t>GRCGPP73T29D122Y</t>
  </si>
  <si>
    <t>GRECO GIUSEPPE DANIELE</t>
  </si>
  <si>
    <t>BNVNGL51P58D122J</t>
  </si>
  <si>
    <t>BENEVENTO ANGELA</t>
  </si>
  <si>
    <t>PPLQTN49A10C725Q</t>
  </si>
  <si>
    <t>IPPOLITO QUINTINO</t>
  </si>
  <si>
    <t>NGRMHL56D62C501W</t>
  </si>
  <si>
    <t>NIGRO MICHELINA</t>
  </si>
  <si>
    <t>RSSMCH42S50F108L</t>
  </si>
  <si>
    <t>ROSSI MARIA CHECCHINA</t>
  </si>
  <si>
    <t>GTNSVT39A06D236D</t>
  </si>
  <si>
    <t>GAETANO SALVATORE</t>
  </si>
  <si>
    <t>GBRMRA38S45I982A</t>
  </si>
  <si>
    <t>GABRIELE MARIA</t>
  </si>
  <si>
    <t>FLCCRL89M55A783Q</t>
  </si>
  <si>
    <t>FALCO CARLA</t>
  </si>
  <si>
    <t>RBRVTI77C30D643S</t>
  </si>
  <si>
    <t>ROBERTO VITO</t>
  </si>
  <si>
    <t>DDMGLG79L08A509X</t>
  </si>
  <si>
    <t>ADDIMANDA GIANLUIGI</t>
  </si>
  <si>
    <t>SOCIETA AGRICOLA F.LLI DANIELLO S.S.A</t>
  </si>
  <si>
    <t>PCCPMR92A26A783D</t>
  </si>
  <si>
    <t>PICCIRILLO PALMERINO</t>
  </si>
  <si>
    <t>BRLMHL53D05F220G</t>
  </si>
  <si>
    <t>BARLETTA MICHELE</t>
  </si>
  <si>
    <t>RSSLSN90P24A783L</t>
  </si>
  <si>
    <t>RUSSO ALESSANDRO</t>
  </si>
  <si>
    <t>FRSLSS96A30A489X</t>
  </si>
  <si>
    <t>FRUSCIANTE ALESSIO</t>
  </si>
  <si>
    <t>AGRIMACCHIA SOCIETA AGRICOLA A RESPONSABILITA LI</t>
  </si>
  <si>
    <t>FLNLNS89H11A783P</t>
  </si>
  <si>
    <t>FILANGIERI ALFONSO</t>
  </si>
  <si>
    <t>CPZLRD82D03A783C</t>
  </si>
  <si>
    <t>CAPOZZI ALFREDO</t>
  </si>
  <si>
    <t>MBLFNC72C64F448W</t>
  </si>
  <si>
    <t>MOBILIA FRANCHINA</t>
  </si>
  <si>
    <t>BRBPTR76L26A515E</t>
  </si>
  <si>
    <t>BARBAROSSA PIETRO</t>
  </si>
  <si>
    <t>MRRVCN91D18H892P</t>
  </si>
  <si>
    <t>MORRONE VINCENZO</t>
  </si>
  <si>
    <t>MASSERIA POLITO SOCIETA AGRICOLA SEMPLICE</t>
  </si>
  <si>
    <t>RBCVTI74A26A509A</t>
  </si>
  <si>
    <t>ARBUCCI VITO</t>
  </si>
  <si>
    <t>BLGLMH89R53Z129C</t>
  </si>
  <si>
    <t>BALIGI ALINA MIHAELA</t>
  </si>
  <si>
    <t>CASA IUORIO SOCIETA AGRICOLA S.S.</t>
  </si>
  <si>
    <t>PETRABRAIA SOCIETA AGRICOLA A R.L.</t>
  </si>
  <si>
    <t>CVANNT01B60H860R</t>
  </si>
  <si>
    <t>CAVA ANTONIETTA NOEMI</t>
  </si>
  <si>
    <t>BLPDNT75R15A783C</t>
  </si>
  <si>
    <t>BELPERIO DONATO</t>
  </si>
  <si>
    <t>RCCSFN71C54G482U</t>
  </si>
  <si>
    <t>RECCHI STEFANIA</t>
  </si>
  <si>
    <t>LPUCRI94T16G793R</t>
  </si>
  <si>
    <t>LPUNTN96T09G793U</t>
  </si>
  <si>
    <t>LUPO ANTONIO</t>
  </si>
  <si>
    <t>CSTVNT88B22D390V</t>
  </si>
  <si>
    <t>COSTANTINO VALENTINO</t>
  </si>
  <si>
    <t>DRSFMN86C51A717M</t>
  </si>
  <si>
    <t>DE ROSA FILOMENA</t>
  </si>
  <si>
    <t>ERBAGIL TENUTA S.R.L. SOCIETA AGRICOLA</t>
  </si>
  <si>
    <t>VNCPRI90E10C741K</t>
  </si>
  <si>
    <t>VINCI PIERO</t>
  </si>
  <si>
    <t>CSNMRP01P62B519A</t>
  </si>
  <si>
    <t>CUSANELLI MARIA PIA</t>
  </si>
  <si>
    <t>DPRRSL87R67D508G</t>
  </si>
  <si>
    <t>DIPIERDOMENICO ROSALIA</t>
  </si>
  <si>
    <t>RMNFTN96E71M289F</t>
  </si>
  <si>
    <t>ROMANO FORTUNA</t>
  </si>
  <si>
    <t>DMSDRA89M29A783N</t>
  </si>
  <si>
    <t>DE MASI DARIO</t>
  </si>
  <si>
    <t>MNTMSM73S12A489B</t>
  </si>
  <si>
    <t>MONTEMARANO MASSIMO DONATO</t>
  </si>
  <si>
    <t>NTRNLV62L08E038W</t>
  </si>
  <si>
    <t>ANTRESINI ANGELO VITO</t>
  </si>
  <si>
    <t>MABER DI ELISABETTA E MADDALENA MASSONE S.S.A.</t>
  </si>
  <si>
    <t>GRBLVI77D17L669H</t>
  </si>
  <si>
    <t>GARBACCIO LIVIO</t>
  </si>
  <si>
    <t>FSNFLC98A28I281E</t>
  </si>
  <si>
    <t>FASANO FELICE</t>
  </si>
  <si>
    <t>PGLGPP94R22A399K</t>
  </si>
  <si>
    <t>PAGLIARULO GIUSEPPE</t>
  </si>
  <si>
    <t>SRNGRL93B19A399B</t>
  </si>
  <si>
    <t>SARNI GABRIELE</t>
  </si>
  <si>
    <t>SPNDGI02T25G478Q</t>
  </si>
  <si>
    <t>SPINETTI DIEGO</t>
  </si>
  <si>
    <t>PLMNLN63P30C726T</t>
  </si>
  <si>
    <t>PALMIERI NATALE ANTONIO</t>
  </si>
  <si>
    <t>BSSLNZ42E27F108T</t>
  </si>
  <si>
    <t>BOSSA LORENZO</t>
  </si>
  <si>
    <t>GRRTMS42P07F108U</t>
  </si>
  <si>
    <t>GARRUBBA TOMMASO</t>
  </si>
  <si>
    <t>LSAVCN44H01C725W</t>
  </si>
  <si>
    <t>ALOISIO VINCENZO</t>
  </si>
  <si>
    <t>FLSNLF83C05D122E</t>
  </si>
  <si>
    <t>FILOSA NICOLA FRANCESCO</t>
  </si>
  <si>
    <t>LIUVCN38D02C725Y</t>
  </si>
  <si>
    <t>IUELE VINCENZO</t>
  </si>
  <si>
    <t>DMTCLD47D12C725B</t>
  </si>
  <si>
    <t>DAMATO CATALDO</t>
  </si>
  <si>
    <t>LNTVCN57R06F108H</t>
  </si>
  <si>
    <t>LONETTI VINCENZO</t>
  </si>
  <si>
    <t>SOCIETA AGRICOLA ALBERTAZZI SOCIETA SEMPLICE</t>
  </si>
  <si>
    <t>TAGLIARINI SOCIETA AGRICOLA SRL</t>
  </si>
  <si>
    <t>RSSBNR56M03A944Y</t>
  </si>
  <si>
    <t>ROSSI BERNARDO</t>
  </si>
  <si>
    <t>FLVGDI94P50D122V</t>
  </si>
  <si>
    <t>FALVO GIADA</t>
  </si>
  <si>
    <t>BRNMRA72B12D189K</t>
  </si>
  <si>
    <t>BRUNO MARIO</t>
  </si>
  <si>
    <t>BRNFNC87R08B774V</t>
  </si>
  <si>
    <t>BRUNO FRANCESCO</t>
  </si>
  <si>
    <t>LSAGNN40R27C725C</t>
  </si>
  <si>
    <t>ALOISIO GIOVANNI</t>
  </si>
  <si>
    <t>LSANDM49R30C725P</t>
  </si>
  <si>
    <t>ALOISIO NICODMO</t>
  </si>
  <si>
    <t>BSTVCN56B14B771V</t>
  </si>
  <si>
    <t>BASTA VINCENZO</t>
  </si>
  <si>
    <t>BRTGPP60L01C726G</t>
  </si>
  <si>
    <t>BARTOLO GIUSEPPE</t>
  </si>
  <si>
    <t>CRLCMN57R29F220T</t>
  </si>
  <si>
    <t>CARLONE CARMINE</t>
  </si>
  <si>
    <t>BEPPE MONTANA LIBERA TERRA SOC. COOP. SOC. ARL</t>
  </si>
  <si>
    <t>MNCNTN81E24L273Q</t>
  </si>
  <si>
    <t>MONACO ANTONIO</t>
  </si>
  <si>
    <t>PRGGPP92L26A509H</t>
  </si>
  <si>
    <t>PARAGALLO GIUSEPPE</t>
  </si>
  <si>
    <t>DNTFNC40S51I220Z</t>
  </si>
  <si>
    <t>DONATO FRANCESCA</t>
  </si>
  <si>
    <t>LPRGRZ43L42I220D</t>
  </si>
  <si>
    <t>LIPARI GRAZIA</t>
  </si>
  <si>
    <t>MLNGTA54D62F158D</t>
  </si>
  <si>
    <t>MOLINO AGATA</t>
  </si>
  <si>
    <t>MNNNGL43R51I220B</t>
  </si>
  <si>
    <t>MANNA ANGELA</t>
  </si>
  <si>
    <t>SCBCRN34P54F206M</t>
  </si>
  <si>
    <t>SCIBILIA CATERINA</t>
  </si>
  <si>
    <t>SCGSST61A16I086N</t>
  </si>
  <si>
    <t>SCAGLIONE SEBASTIANO</t>
  </si>
  <si>
    <t>CTAFNC40E56G508Y</t>
  </si>
  <si>
    <t>ACETO FRANCESCA</t>
  </si>
  <si>
    <t>CRVGRG96E61C352J</t>
  </si>
  <si>
    <t>CARVELLI GIORGIA</t>
  </si>
  <si>
    <t>CSTGNN51S29G508H</t>
  </si>
  <si>
    <t>CASTAGNINO GIOVANNI</t>
  </si>
  <si>
    <t>CVLFNC67S22G508G</t>
  </si>
  <si>
    <t>CAVALLO FRANCESCO</t>
  </si>
  <si>
    <t>CRTNTN62R13D123R</t>
  </si>
  <si>
    <t>CORTESE ANTONIO</t>
  </si>
  <si>
    <t>GZZFNC35P47G508I</t>
  </si>
  <si>
    <t>GUZZI SIRIANNI FRANCESCA</t>
  </si>
  <si>
    <t>GRDGPP50B25G508Z</t>
  </si>
  <si>
    <t>GIORDANO GIUSEPPE</t>
  </si>
  <si>
    <t>GRFDNC39S18G508A</t>
  </si>
  <si>
    <t>GAROFALO DOMENICO</t>
  </si>
  <si>
    <t>BLMMLN59H56D086O</t>
  </si>
  <si>
    <t>BELMONTE MELINA</t>
  </si>
  <si>
    <t>DRTVCN49C21G508K</t>
  </si>
  <si>
    <t>DERITO VINCENZO</t>
  </si>
  <si>
    <t>CRTNEE79H01G508N</t>
  </si>
  <si>
    <t>CURTO ENEA</t>
  </si>
  <si>
    <t>CLCLCN62E11E716K</t>
  </si>
  <si>
    <t>COLUCCI LUCIANO</t>
  </si>
  <si>
    <t>DCRMTT90T30D643A</t>
  </si>
  <si>
    <t>DI CARLO MATTEO</t>
  </si>
  <si>
    <t>RRDSNT38A47G508I</t>
  </si>
  <si>
    <t>IERARDI SANTA</t>
  </si>
  <si>
    <t>VLRVCN40T08F157H</t>
  </si>
  <si>
    <t>VALOROSO VINCENZO</t>
  </si>
  <si>
    <t>SCVFNC64R09D123H</t>
  </si>
  <si>
    <t>SCAVELLI FRANCESCO</t>
  </si>
  <si>
    <t>SCLLRA80A52G508B</t>
  </si>
  <si>
    <t>SCALISE LAURA</t>
  </si>
  <si>
    <t>RCCFDN53M24G508T</t>
  </si>
  <si>
    <t>ROCCA FERDINANDO</t>
  </si>
  <si>
    <t>PROGPP50H65D123M</t>
  </si>
  <si>
    <t>POERIO GIUSEPPINA</t>
  </si>
  <si>
    <t>SOCIETA AGRICOLA DADDARIO S.S.</t>
  </si>
  <si>
    <t>PTRVCN36E03G508G</t>
  </si>
  <si>
    <t>PETROCCA VINCENZO</t>
  </si>
  <si>
    <t>PSCMCN33S48G508J</t>
  </si>
  <si>
    <t>PASCUZZI MARIA CONCETTA</t>
  </si>
  <si>
    <t>MNDMHL43R25D123V</t>
  </si>
  <si>
    <t>MANDARI MICHELE</t>
  </si>
  <si>
    <t>LZZFNC51E20G508N</t>
  </si>
  <si>
    <t>LAZZARO FRANCESCO</t>
  </si>
  <si>
    <t>LZZMLE56M21G508T</t>
  </si>
  <si>
    <t>LAZZARO EMILIO</t>
  </si>
  <si>
    <t>LCURSR70E21G508E</t>
  </si>
  <si>
    <t>LUCA ROSARIO</t>
  </si>
  <si>
    <t>LCHGTA28A68G508Q</t>
  </si>
  <si>
    <t>LUCHETTA AGATA</t>
  </si>
  <si>
    <t>SOCIETA AGRICOLA DISCONZI SILVANO E C. S.S.</t>
  </si>
  <si>
    <t>FSLNGL63D10L781H</t>
  </si>
  <si>
    <t>FASOLI ANGELO</t>
  </si>
  <si>
    <t>LBNGNN79T13D643L</t>
  </si>
  <si>
    <t>ALBANO GIOVANNI ANTONIO</t>
  </si>
  <si>
    <t>VNOPLA76T52D122G</t>
  </si>
  <si>
    <t>VONA PAOLA</t>
  </si>
  <si>
    <t>OBIETTIVO AGRICOLTURA S.S. AGRICOLA</t>
  </si>
  <si>
    <t>LZZNTN58T05G508W</t>
  </si>
  <si>
    <t>LAZZARO ANTONIO</t>
  </si>
  <si>
    <t>RRDCRN61P45G508Z</t>
  </si>
  <si>
    <t>IERARDI CATERINA</t>
  </si>
  <si>
    <t>GRFMLE41A02G508P</t>
  </si>
  <si>
    <t>GAROFALO EMILIO</t>
  </si>
  <si>
    <t>FLCFNC33M31G508V</t>
  </si>
  <si>
    <t>FILICE FRANCESCO</t>
  </si>
  <si>
    <t>FLGGPP72D17D122N</t>
  </si>
  <si>
    <t>FLAGELLI GIUSEPPE</t>
  </si>
  <si>
    <t>STRNNA52M54D123B</t>
  </si>
  <si>
    <t>ASTORINO ANNA</t>
  </si>
  <si>
    <t>FRRSVT64P10C352Y</t>
  </si>
  <si>
    <t>FERRARELLI SALVATORE</t>
  </si>
  <si>
    <t>BNCVTI79E51Z112C</t>
  </si>
  <si>
    <t>BONACCORSO VITA</t>
  </si>
  <si>
    <t>RNDGNN72L01D205H</t>
  </si>
  <si>
    <t>ARNAUDO GIOVANNI</t>
  </si>
  <si>
    <t>GLLCST47S51D290K</t>
  </si>
  <si>
    <t>GALLO CRISTINA</t>
  </si>
  <si>
    <t>VCCNMR68T63D123X</t>
  </si>
  <si>
    <t>VACCARO ANNA MARIA</t>
  </si>
  <si>
    <t>TBRMRA48H01C746L</t>
  </si>
  <si>
    <t>TIBERTI MARIO</t>
  </si>
  <si>
    <t>FBNCMN58A24D123I</t>
  </si>
  <si>
    <t>FABIANO CARMINE</t>
  </si>
  <si>
    <t>RCCRMR42E50H383S</t>
  </si>
  <si>
    <t>RICCIO ROSA MARIA ELISABETTA</t>
  </si>
  <si>
    <t>AZIENDA AGRICOLA DINO S.R.L.</t>
  </si>
  <si>
    <t>DLLMNN79M60Z112T</t>
  </si>
  <si>
    <t>DEL LATTE MARIA ANNA</t>
  </si>
  <si>
    <t>RRCLSS00T59B774Q</t>
  </si>
  <si>
    <t>ERRICO ALESSIA</t>
  </si>
  <si>
    <t>SMARNG63D06F108C</t>
  </si>
  <si>
    <t>SAMA ARCANGELO</t>
  </si>
  <si>
    <t>CRTDNC62H11C725A</t>
  </si>
  <si>
    <t>CRITELLI DOMENICO</t>
  </si>
  <si>
    <t>FLISVT51H18C725T</t>
  </si>
  <si>
    <t>FILI SALVATORE</t>
  </si>
  <si>
    <t>TRPRSR50E50C725M</t>
  </si>
  <si>
    <t>TRAPASSO ROSARIA</t>
  </si>
  <si>
    <t>FSLMSM97D17B296Y</t>
  </si>
  <si>
    <t>FASOLI MASSIMILIANO</t>
  </si>
  <si>
    <t>SOCIETA AGRICOLA BRUNELLI PAOLO E MAURO S.S.</t>
  </si>
  <si>
    <t>DISCONZI MASSIMO E ROBERTO S.S.</t>
  </si>
  <si>
    <t>BIO STELLA S.R.L. AGRICOLA</t>
  </si>
  <si>
    <t>SOCIETA AGRICOLA PAGANI ANDREINO E FAUSTINO S.S.</t>
  </si>
  <si>
    <t>GIUGNO E C. SRL</t>
  </si>
  <si>
    <t>DGNPRN50R42D861X</t>
  </si>
  <si>
    <t>DI GIANDOMENICO PIETRINA MARIA</t>
  </si>
  <si>
    <t>DNRCGR39E08D861E</t>
  </si>
  <si>
    <t>CNGFRN42A58L308C</t>
  </si>
  <si>
    <t>CONO GENOVA FIORINA</t>
  </si>
  <si>
    <t>DRGCLN31H67D861E</t>
  </si>
  <si>
    <t>DRAGO CAROLINA</t>
  </si>
  <si>
    <t>LA FONTE DI BARCELLA E MERLI SS AGRICOLA</t>
  </si>
  <si>
    <t>PONTINATURA SOCIETA COOPERATIVA AGRICOL</t>
  </si>
  <si>
    <t>MRNNMR98C54A091F</t>
  </si>
  <si>
    <t>MARINO ANNAMARIA</t>
  </si>
  <si>
    <t>IV.AN DI GENTILE E BARCELLA SOC. AGRICOLA SEMPLICE</t>
  </si>
  <si>
    <t>SAN ISIDORO SOCIETA AGRICOLA SEMPLICE</t>
  </si>
  <si>
    <t>CRDRSO56C43G508P</t>
  </si>
  <si>
    <t>CARDAMONE ROSA</t>
  </si>
  <si>
    <t>MRARLF72B27C352P</t>
  </si>
  <si>
    <t>MAURO RODOLFO</t>
  </si>
  <si>
    <t>RRDRSR47R25G508Z</t>
  </si>
  <si>
    <t>IERARDI ROSARIO</t>
  </si>
  <si>
    <t>CRVLGU66A05D122T</t>
  </si>
  <si>
    <t>CARVELLI LUIGI</t>
  </si>
  <si>
    <t>MNFLGU97D17B774V</t>
  </si>
  <si>
    <t>MANFREDA LUIGI</t>
  </si>
  <si>
    <t>CRCVCN48M19G508F</t>
  </si>
  <si>
    <t>CURCIO VINCENZO</t>
  </si>
  <si>
    <t>CVLNNA72D68I158Q</t>
  </si>
  <si>
    <t>CAVALLI ANNA</t>
  </si>
  <si>
    <t>FNAVCN85L16I158M</t>
  </si>
  <si>
    <t>FANIA VINCENZO</t>
  </si>
  <si>
    <t>FRUTTAGEL S.C.PA.</t>
  </si>
  <si>
    <t>BOSCO S.R.L. SOCIETA AGRICOLA</t>
  </si>
  <si>
    <t>SOCIETA AGRICOLA GARONZI S.S.</t>
  </si>
  <si>
    <t>CULTIVA SOCIETA' AGRICOLA O.P.CONSORTILE A R.L.</t>
  </si>
  <si>
    <t>CNCSFN91H17I854J</t>
  </si>
  <si>
    <t>CIANCIO STEFANO</t>
  </si>
  <si>
    <t>BRNNLN40R64D861X</t>
  </si>
  <si>
    <t>BARONE ANGELINA</t>
  </si>
  <si>
    <t>DRGFNC43B12D861I</t>
  </si>
  <si>
    <t>DRAGO FRANCESCO</t>
  </si>
  <si>
    <t>LMBSVT52E19D861H</t>
  </si>
  <si>
    <t>LOMBARDO SALVATORE</t>
  </si>
  <si>
    <t>BNOSFN85T26F537F</t>
  </si>
  <si>
    <t>BONO STEFANO</t>
  </si>
  <si>
    <t>MLADMN62A02A386N</t>
  </si>
  <si>
    <t>MAIUOLO DAMIANO</t>
  </si>
  <si>
    <t>AZ. AGR. DEL MONTE CASTELLO DI FEDELI MYRIAM E C.</t>
  </si>
  <si>
    <t>AGRZOO AZIENDA AGRICOLA</t>
  </si>
  <si>
    <t>MTAFMN38B64H403X</t>
  </si>
  <si>
    <t>AMATO FILOMENA</t>
  </si>
  <si>
    <t>SOCIETA AGRICOLA AGRIFEGO S.R.L.S.</t>
  </si>
  <si>
    <t>RRDNTN99B11C352S</t>
  </si>
  <si>
    <t>IERARDI ANTONIO</t>
  </si>
  <si>
    <t>SCRMRA68P54C352X</t>
  </si>
  <si>
    <t>SCARCELLI MARIA</t>
  </si>
  <si>
    <t>LMBGNT96C13C352Q</t>
  </si>
  <si>
    <t>LOMBARDO EUGENIO ANTONIO</t>
  </si>
  <si>
    <t>SPRRSR69D21G508W</t>
  </si>
  <si>
    <t>SAPORITO ROSARIO</t>
  </si>
  <si>
    <t>GNTVCN66T05G508L</t>
  </si>
  <si>
    <t>GENTILE VINCENZO</t>
  </si>
  <si>
    <t>VNOSNT44M25G508T</t>
  </si>
  <si>
    <t>VONA SANTO</t>
  </si>
  <si>
    <t>AZIENDA AGRICOLA LENZO CARMELO E C S S</t>
  </si>
  <si>
    <t>BGNCML51H15I283A</t>
  </si>
  <si>
    <t>BAGNARA CARMELO</t>
  </si>
  <si>
    <t>CCOMRA38R66I747Y</t>
  </si>
  <si>
    <t>COCI MARIA</t>
  </si>
  <si>
    <t>CSLRSN45H68I283X</t>
  </si>
  <si>
    <t>CASELLA ROSINA</t>
  </si>
  <si>
    <t>LNZCML44P59I283L</t>
  </si>
  <si>
    <t>LENZO CARMELA</t>
  </si>
  <si>
    <t>DPRTDR48M46I747R</t>
  </si>
  <si>
    <t>DI PERNA TINDARA</t>
  </si>
  <si>
    <t>GGLCML71E66D612Y</t>
  </si>
  <si>
    <t>GUGLIUZZO CARMELINA</t>
  </si>
  <si>
    <t>MGSCML46L04I747L</t>
  </si>
  <si>
    <t>MAGISTRO CARMELO</t>
  </si>
  <si>
    <t>MLONNN24H18I747W</t>
  </si>
  <si>
    <t>MOLA ANTONINO</t>
  </si>
  <si>
    <t>MZZRSR54M28L308X</t>
  </si>
  <si>
    <t>MAZZURCO MIRITANA ROSARIO</t>
  </si>
  <si>
    <t>PNTRSR35R69I283V</t>
  </si>
  <si>
    <t>PINTABONA ROSARIA</t>
  </si>
  <si>
    <t>TRVMRA39M64I283I</t>
  </si>
  <si>
    <t>TRAVIGLIA MARIA</t>
  </si>
  <si>
    <t>PRSFNC31L59L308E</t>
  </si>
  <si>
    <t>PARASILITI CAPRINO FRANCESCA</t>
  </si>
  <si>
    <t>PTRSST40L06L308O</t>
  </si>
  <si>
    <t>PATERNITI SEBASTIANO</t>
  </si>
  <si>
    <t>SMNFPP42R10F400Z</t>
  </si>
  <si>
    <t>SIMONE FILIPPO</t>
  </si>
  <si>
    <t>RRDMRA70D15G508Y</t>
  </si>
  <si>
    <t>IERARDI MARIO</t>
  </si>
  <si>
    <t>PSNLSS88R08D122Q</t>
  </si>
  <si>
    <t>PISANI ALESSIO</t>
  </si>
  <si>
    <t>TRVLCU81C18G224O</t>
  </si>
  <si>
    <t>TRIVELLATO LUCA</t>
  </si>
  <si>
    <t>DIFLORA SOCIETA AGRICOLA SEMPLICE S.S.</t>
  </si>
  <si>
    <t>AGRICOLA VERSA S.A.S. DI VOLTAZZA FILIPPO E C.</t>
  </si>
  <si>
    <t>BREWERY S.R.L. SOCIETA AGRICOLA</t>
  </si>
  <si>
    <t>AZ. AGR. F.LLI ROMANO</t>
  </si>
  <si>
    <t>AZIENDA AGRICOLA PIRAN GIUSEPPE E GIANNI</t>
  </si>
  <si>
    <t>CHSVNT69L60G224L</t>
  </si>
  <si>
    <t>CHIESURA CORONA VALENTINA</t>
  </si>
  <si>
    <t>SOCIETA AGRICOLA MÂCHE FARM S.S.</t>
  </si>
  <si>
    <t>SOCIETA AGRICOLA LA TORRE S.S.</t>
  </si>
  <si>
    <t>TNLRKE82D51G224F</t>
  </si>
  <si>
    <t>TONIOLO ERIKA</t>
  </si>
  <si>
    <t>AZIENDA AGRICOLA CA LUSTRA DI ZANOVELLO FRANCO E</t>
  </si>
  <si>
    <t>AGRICOLA ARIZZA S.S.A.</t>
  </si>
  <si>
    <t>SOCIETA AGR. MAB DI BALLOTIN ALBERTO E MICHELE SS</t>
  </si>
  <si>
    <t>AZIENDA AGRICOLA PASTRELLO S.S. SOCIETA AGRICOLA</t>
  </si>
  <si>
    <t>SOCIETA SEMPLICE AGRICOLA GAETANO</t>
  </si>
  <si>
    <t>AZ. VITIVINICOLA FATTORIA MORETTO DI ALTARIVA FAUS</t>
  </si>
  <si>
    <t>SCALLOZZO CORRADO E FIGLI SOCIETA AGRICOLA SEMPLICE</t>
  </si>
  <si>
    <t>CRSSVT72R09H797X</t>
  </si>
  <si>
    <t>CARUSO SALVATORE</t>
  </si>
  <si>
    <t>TLLMTT93E07A703S</t>
  </si>
  <si>
    <t>TELLATIN MATTEO</t>
  </si>
  <si>
    <t>FE.VI FRUTTA S.R.L.</t>
  </si>
  <si>
    <t>SMBMRC45T13L132X</t>
  </si>
  <si>
    <t>SAMBIN MARCO</t>
  </si>
  <si>
    <t>LCCMRA99L28B963R</t>
  </si>
  <si>
    <t>LICCIARDI MARIO</t>
  </si>
  <si>
    <t>IL CONVENTO SOCIETA AGRICOLA A.R.L.</t>
  </si>
  <si>
    <t>SOC.COOP.AGRICOLA ISOLA VERDE A R.L.</t>
  </si>
  <si>
    <t>LUZI GIANLUIGI E ANDREA SOC. S</t>
  </si>
  <si>
    <t>PLMNTN78E21A509M</t>
  </si>
  <si>
    <t>FILODIVINO SOC. AGR. FOR. S.R.L.</t>
  </si>
  <si>
    <t>CNIGPP35M14M088L</t>
  </si>
  <si>
    <t>IACONO GIUSEPPE</t>
  </si>
  <si>
    <t>SPLGNN76C06F401X</t>
  </si>
  <si>
    <t>SPOLETINI GIANNI</t>
  </si>
  <si>
    <t>TERRE ETRUSCHE SOCIETA COOPERATIVA AGRICOLA</t>
  </si>
  <si>
    <t>APPO SOC. COOP. AGRICOLA</t>
  </si>
  <si>
    <t>PNIFRZ63C04B735J</t>
  </si>
  <si>
    <t>PINI FABRIZIO</t>
  </si>
  <si>
    <t>BOIDTM59P04E441J</t>
  </si>
  <si>
    <t>BOI DONATO MARIANO</t>
  </si>
  <si>
    <t>LA NAVELINA SOCIETA SEMPLICE AGRICOLA DI SANGREGORIO FRANCESCO E C.</t>
  </si>
  <si>
    <t>NSSMNN41D46F400Q</t>
  </si>
  <si>
    <t>NASISI MARIANNA</t>
  </si>
  <si>
    <t>DRNLFA56E21H850A</t>
  </si>
  <si>
    <t>ADORNO ALFIO</t>
  </si>
  <si>
    <t>BLLFDL74C10I199A</t>
  </si>
  <si>
    <t>BELLITTO FILADELFIO</t>
  </si>
  <si>
    <t>BLLBDT40S06H850G</t>
  </si>
  <si>
    <t>BELLOMO BENEDETTO</t>
  </si>
  <si>
    <t>CMPCML31B41H850R</t>
  </si>
  <si>
    <t>CAMPIONE CARMELA</t>
  </si>
  <si>
    <t>CRBNCN41R10H850B</t>
  </si>
  <si>
    <t>CARBONETTO INNOCENZIO</t>
  </si>
  <si>
    <t>LPRGPP70A52F773L</t>
  </si>
  <si>
    <t>LIPARI GIUSEPPA GRAZIA</t>
  </si>
  <si>
    <t>NGRGPP41E15I370K</t>
  </si>
  <si>
    <t>NIGRELLI GIUSEPPE</t>
  </si>
  <si>
    <t>MRTDNC39E57L482Y</t>
  </si>
  <si>
    <t>MARTELLI DOMENICA</t>
  </si>
  <si>
    <t>BRNRSL48B66L482S</t>
  </si>
  <si>
    <t>BARONE ROSALIA</t>
  </si>
  <si>
    <t>BCASMN85T29I608Z</t>
  </si>
  <si>
    <t>BACI SIMONE</t>
  </si>
  <si>
    <t>BNCGPP68E26G508Z</t>
  </si>
  <si>
    <t>BIANCO GIUSEPPE</t>
  </si>
  <si>
    <t>RRDGNB64L29G508N</t>
  </si>
  <si>
    <t>IERARDI GIOVAN BATTISTA</t>
  </si>
  <si>
    <t>CSTFNC60A14C352F</t>
  </si>
  <si>
    <t>CASTAGNINO FRANCESCO</t>
  </si>
  <si>
    <t>CRRSVT61T10H850L</t>
  </si>
  <si>
    <t>CARROCCIO SALVATORE</t>
  </si>
  <si>
    <t>CRDNNN54S08H850Z</t>
  </si>
  <si>
    <t>CARDALI ANTONINO</t>
  </si>
  <si>
    <t>CRRFDL40C30H850Z</t>
  </si>
  <si>
    <t>CARRINI FILADELFIO</t>
  </si>
  <si>
    <t>CRRNGL52C63H850E</t>
  </si>
  <si>
    <t>CARROCCETTO ANGELA</t>
  </si>
  <si>
    <t>CTNNNA47C67H850X</t>
  </si>
  <si>
    <t>CATANZARO ANNA</t>
  </si>
  <si>
    <t>DBRGPP42R28H850I</t>
  </si>
  <si>
    <t>DI BARTOLO GIUSEPPE</t>
  </si>
  <si>
    <t>LMBMNN39C67H850H</t>
  </si>
  <si>
    <t>LEMBO MARIANNA</t>
  </si>
  <si>
    <t>LRCMTR53P45H850H</t>
  </si>
  <si>
    <t>LARCA MARIA TERESA</t>
  </si>
  <si>
    <t>TRLCRN37D67H850E</t>
  </si>
  <si>
    <t>TRIOLO CATERINA</t>
  </si>
  <si>
    <t>BRTMRZ65R30B833I</t>
  </si>
  <si>
    <t>BERTO MAURIZIO</t>
  </si>
  <si>
    <t>TMSMTT86L16I608O</t>
  </si>
  <si>
    <t>TOMASSETTI MATTEO</t>
  </si>
  <si>
    <t>GRELSS77P12G148O</t>
  </si>
  <si>
    <t>GERI ALESSIO</t>
  </si>
  <si>
    <t>PRRNDR86B03E388F</t>
  </si>
  <si>
    <t>PRIORI ANDREA</t>
  </si>
  <si>
    <t>NCSRSO53T63H850W</t>
  </si>
  <si>
    <t>NICOSIA ROSA</t>
  </si>
  <si>
    <t>LPRRSL74T65F158U</t>
  </si>
  <si>
    <t>LO PARO ROSALIA</t>
  </si>
  <si>
    <t>MNSBNT56R09H850H</t>
  </si>
  <si>
    <t>MANASSERI BENITO</t>
  </si>
  <si>
    <t>MNSCRN60M18H850V</t>
  </si>
  <si>
    <t>MANASSERI CIRINO</t>
  </si>
  <si>
    <t>MNSLSE32S47H850O</t>
  </si>
  <si>
    <t>MANASSERI ELOISA</t>
  </si>
  <si>
    <t>MRLRSL32R71H850F</t>
  </si>
  <si>
    <t>MERLINO ROSALIA</t>
  </si>
  <si>
    <t>MLLBDT39M48H850T</t>
  </si>
  <si>
    <t>MOLLICA BENEDETTA</t>
  </si>
  <si>
    <t>MNDNNN46L26H850W</t>
  </si>
  <si>
    <t>MONDELLO ANTONINO</t>
  </si>
  <si>
    <t>MNDBDT42C08H850C</t>
  </si>
  <si>
    <t>MONDELLO BENEDETTO SALVATORE</t>
  </si>
  <si>
    <t>MNDFNC70L16I199K</t>
  </si>
  <si>
    <t>MONDELLO FRANCESCO</t>
  </si>
  <si>
    <t>MRLGPP50C41H850N</t>
  </si>
  <si>
    <t>MORELLO GIUSEPPA</t>
  </si>
  <si>
    <t>NCLNMR44S48H850Y</t>
  </si>
  <si>
    <t>NICOLOSI ANNA MARIA</t>
  </si>
  <si>
    <t>RTONNN35T14H850W</t>
  </si>
  <si>
    <t>ORITI ANTONINO</t>
  </si>
  <si>
    <t>CONVIVIO SRL</t>
  </si>
  <si>
    <t>GREEN FARM SOCIETA AGRICOLA SEMPLICE</t>
  </si>
  <si>
    <t>PRNGPP48A04H850T</t>
  </si>
  <si>
    <t>PRINCIOTTA GIUSEPPE</t>
  </si>
  <si>
    <t>RGLBDT56A56H850N</t>
  </si>
  <si>
    <t>REGALBUTO BENEDETTA</t>
  </si>
  <si>
    <t>RGLCRN34B05H850T</t>
  </si>
  <si>
    <t>REGALBUTO CIRINO</t>
  </si>
  <si>
    <t>RCCFDL62D06H850F</t>
  </si>
  <si>
    <t>RICCIARDI FILADELFIO</t>
  </si>
  <si>
    <t>SLNSVT65P04F158V</t>
  </si>
  <si>
    <t>SALANITRO SALVATORE ANTONIO</t>
  </si>
  <si>
    <t>SCFCTN56D63I283T</t>
  </si>
  <si>
    <t>SCAFFIDI CATENA</t>
  </si>
  <si>
    <t>SCGMNN56M42H850W</t>
  </si>
  <si>
    <t>SCAGLIONE MARIANNA</t>
  </si>
  <si>
    <t>BGLSST47A26D861R</t>
  </si>
  <si>
    <t>BAGLIO SEBASTIANO</t>
  </si>
  <si>
    <t>MNLCGR44L20D861N</t>
  </si>
  <si>
    <t>EMANUELE CALOGERO</t>
  </si>
  <si>
    <t>CRCCCT42B56D861I</t>
  </si>
  <si>
    <t>CARCIONE CONCETTA</t>
  </si>
  <si>
    <t>POSTA FAUGNO SRLS AGRICOLA</t>
  </si>
  <si>
    <t>MLLCRN76L10I199T</t>
  </si>
  <si>
    <t>MOLLICA CIRINO</t>
  </si>
  <si>
    <t>NGRCML33S56H850J</t>
  </si>
  <si>
    <t>INGRASSIA CARMELA</t>
  </si>
  <si>
    <t>SCGLFA97D22F251G</t>
  </si>
  <si>
    <t>SCAGLIONE ALFIO</t>
  </si>
  <si>
    <t>SCVFLC33A45H850R</t>
  </si>
  <si>
    <t>SCAVONE FELICIA</t>
  </si>
  <si>
    <t>SCVNNA56L66H850D</t>
  </si>
  <si>
    <t>SCAVONE ANNA</t>
  </si>
  <si>
    <t>SNFNNN66C10H850O</t>
  </si>
  <si>
    <t>SANFILIPPO ANTONINO SALVATORE</t>
  </si>
  <si>
    <t>TMMNNN41D29H850G</t>
  </si>
  <si>
    <t>TOMMASI ANTONINO</t>
  </si>
  <si>
    <t>AZIENDA AGRICOLA TORRETTA SOCIETA AGRICOLA SEMPLI</t>
  </si>
  <si>
    <t>BZZLSU60B51H501B</t>
  </si>
  <si>
    <t>BEZZI LUISA</t>
  </si>
  <si>
    <t>NSTCCT28B56D861J</t>
  </si>
  <si>
    <t>ANASTASI CONCETTINA</t>
  </si>
  <si>
    <t>CMPSVT45M10D861Z</t>
  </si>
  <si>
    <t>CAMPISI SALVATORE</t>
  </si>
  <si>
    <t>FLSNLM63A14A701H</t>
  </si>
  <si>
    <t>FILESI ANSELMO</t>
  </si>
  <si>
    <t>BLLMRZ67A10H969K</t>
  </si>
  <si>
    <t>BELLOCCHI MAURIZIO</t>
  </si>
  <si>
    <t>IL GIRASOLE SOCIETA AGRICOLA COOPERATIVA A R.L.</t>
  </si>
  <si>
    <t>CADABO SOCIETA SEMPLICE AGRICOLA</t>
  </si>
  <si>
    <t>MSSMDL60H64D969U</t>
  </si>
  <si>
    <t>MASSONE MADDALENA</t>
  </si>
  <si>
    <t>BNCNNN48P28H479T</t>
  </si>
  <si>
    <t>BONCALDO ANTONINO</t>
  </si>
  <si>
    <t>BRRSNT76R10A638W</t>
  </si>
  <si>
    <t>BARRESI SANTI</t>
  </si>
  <si>
    <t>CGNGNN49D52H151N</t>
  </si>
  <si>
    <t>CUGNO GIOVANNA</t>
  </si>
  <si>
    <t>CMNFNC31S07H151J</t>
  </si>
  <si>
    <t>CAMINITI FRANCESCO</t>
  </si>
  <si>
    <t>CPPCML64L02A638P</t>
  </si>
  <si>
    <t>COPPOLINO CARMELO</t>
  </si>
  <si>
    <t>FRNGRZ49M69F158Z</t>
  </si>
  <si>
    <t>FRENI GRAZIA</t>
  </si>
  <si>
    <t>FRNSVT84L20G377I</t>
  </si>
  <si>
    <t>FURNARI SALVATORE</t>
  </si>
  <si>
    <t>FRRCML55H02D825Q</t>
  </si>
  <si>
    <t>FERRO CARMELO</t>
  </si>
  <si>
    <t>GNCLNI36C52E571U</t>
  </si>
  <si>
    <t>GIANCOLA LINA</t>
  </si>
  <si>
    <t>GRNGPP76D08A638G</t>
  </si>
  <si>
    <t>GRANDE GIUSEPPE</t>
  </si>
  <si>
    <t>LMBNNN73D04I199G</t>
  </si>
  <si>
    <t>LEMBO ANTONINO</t>
  </si>
  <si>
    <t>LMNLCU55D67I086W</t>
  </si>
  <si>
    <t>LAMANCUSA LUCIA</t>
  </si>
  <si>
    <t>LMNSFN40A51E043H</t>
  </si>
  <si>
    <t>LA MONICA SERAFINA</t>
  </si>
  <si>
    <t>NSSFPP77L16G377Y</t>
  </si>
  <si>
    <t>NASISSI FILIPPO</t>
  </si>
  <si>
    <t>PPTSVT69T27H175H</t>
  </si>
  <si>
    <t>PAPOTTO SALVATORE</t>
  </si>
  <si>
    <t>PRTMRA51L70D569T</t>
  </si>
  <si>
    <t>PORTALE MARIA</t>
  </si>
  <si>
    <t>TRRCML63B05H479P</t>
  </si>
  <si>
    <t>TORRE CARMELO</t>
  </si>
  <si>
    <t>TRRMRA67M51H479S</t>
  </si>
  <si>
    <t>TORRE MARIA</t>
  </si>
  <si>
    <t>VSARSL58H61H850P</t>
  </si>
  <si>
    <t>VASI ROSALIA</t>
  </si>
  <si>
    <t>VSAVTI59T67H850H</t>
  </si>
  <si>
    <t>VASI VITA</t>
  </si>
  <si>
    <t>MLUSVT78L01G273Q</t>
  </si>
  <si>
    <t>MULE SALVATORE</t>
  </si>
  <si>
    <t>FSLNNN86P16G273U</t>
  </si>
  <si>
    <t>FASULLO ANTONINO</t>
  </si>
  <si>
    <t>SGRFNC93M13G273Y</t>
  </si>
  <si>
    <t>SGRO FRANCESCO</t>
  </si>
  <si>
    <t>TRMNGL60T16H933P</t>
  </si>
  <si>
    <t>TAORMINA ANGELO</t>
  </si>
  <si>
    <t>RBRRBN78R24D643Q</t>
  </si>
  <si>
    <t>ROBERTO URBANO</t>
  </si>
  <si>
    <t>SOCIETA AGRICOLA DEL GELSOMINO ERINO E C. SNC</t>
  </si>
  <si>
    <t>ROSSA SOC. AGRIC DI SANTANGELO MARIA E C. SOC SEM</t>
  </si>
  <si>
    <t>SNTMRR65B51G371R</t>
  </si>
  <si>
    <t>SANTANGELO MARIA AURORA</t>
  </si>
  <si>
    <t>STRDRD86P03G371E</t>
  </si>
  <si>
    <t>STRANO EDOARDO</t>
  </si>
  <si>
    <t>AZ. AGR. DELLA SIEGA ALESSANDRO E PAOLO S.S.</t>
  </si>
  <si>
    <t>AZ.AGR. AL FARC DI BRAVIN ADRIANO E BRA</t>
  </si>
  <si>
    <t>SVANNN56L14A766V</t>
  </si>
  <si>
    <t>SAVA ANTONINO</t>
  </si>
  <si>
    <t>BLLNNA39A66H850O</t>
  </si>
  <si>
    <t>BELLITTO ANNA</t>
  </si>
  <si>
    <t>CRDLGU92D29F251N</t>
  </si>
  <si>
    <t>CARDALI LUIGI</t>
  </si>
  <si>
    <t>CRTLND85L70I199O</t>
  </si>
  <si>
    <t>CORTESE LINDA</t>
  </si>
  <si>
    <t>CRVMBN52D65H850A</t>
  </si>
  <si>
    <t>CIRAVOLO MARIA BENEDETTA</t>
  </si>
  <si>
    <t>GMBSVT90C17I199A</t>
  </si>
  <si>
    <t>GAMBITTA SALVATORE</t>
  </si>
  <si>
    <t>GRNBDT56P01H850D</t>
  </si>
  <si>
    <t>GRANZA ROCCHETTA BENEDETTO</t>
  </si>
  <si>
    <t>LMRNNN64D30H850C</t>
  </si>
  <si>
    <t>LA MARCA ANTONINO</t>
  </si>
  <si>
    <t>PPLNNN89C06F158P</t>
  </si>
  <si>
    <t>IOPPOLO ANTONINO</t>
  </si>
  <si>
    <t>RCICML70H03I199J</t>
  </si>
  <si>
    <t>IRACI CARMELO</t>
  </si>
  <si>
    <t>RCILFA61T10G377S</t>
  </si>
  <si>
    <t>IRACI ALFIO</t>
  </si>
  <si>
    <t>RCINMR61R44H850Q</t>
  </si>
  <si>
    <t>IRACI ANNA MARIA</t>
  </si>
  <si>
    <t>RGRGPP38T48L308F</t>
  </si>
  <si>
    <t>ARGIRI CAFARIANO GIUSEPPA</t>
  </si>
  <si>
    <t>AZ.SPECIALE CONSORZIALE DEL CATRIA</t>
  </si>
  <si>
    <t>FTCSST43S52L308B</t>
  </si>
  <si>
    <t>FOTI CUZZOLA SEBASTIANA</t>
  </si>
  <si>
    <t>MRGNNN45E61L308G</t>
  </si>
  <si>
    <t>MIRAGLIA FACIANO ANTONINA</t>
  </si>
  <si>
    <t>PRSCML51P04L308W</t>
  </si>
  <si>
    <t>PARASILITI CAPRINO CARMELO</t>
  </si>
  <si>
    <t>PTRGRZ38P45L308L</t>
  </si>
  <si>
    <t>PATERNITI GRAZIA</t>
  </si>
  <si>
    <t>ZNINNN42C11C051W</t>
  </si>
  <si>
    <t>ZIINO ANTONINO</t>
  </si>
  <si>
    <t>PRBMRN68E06L483F</t>
  </si>
  <si>
    <t>PERABO MARINO</t>
  </si>
  <si>
    <t>STBPLA66P27G284R</t>
  </si>
  <si>
    <t>STABILE PAOLO</t>
  </si>
  <si>
    <t>SOC.COOP.STELLA DEL SUD</t>
  </si>
  <si>
    <t>CSTNTT47B42L308P</t>
  </si>
  <si>
    <t>COSTANZO NINETTA</t>
  </si>
  <si>
    <t>MBLGPP40C69F400Z</t>
  </si>
  <si>
    <t>MOBILIA GIUSEPPA</t>
  </si>
  <si>
    <t>TRSGPP63L04F206T</t>
  </si>
  <si>
    <t>TRUSCELLO GIUSEPPE</t>
  </si>
  <si>
    <t>AZIENDA AGRICOLA LA POTENZA SAS DI PETRONE G. E C.</t>
  </si>
  <si>
    <t>ARIEL COOP.SOCIALE A. R.L.</t>
  </si>
  <si>
    <t>LA RONDINE A MACCARELLO SOC.AGRIC.COOP.SOC.TIPO B</t>
  </si>
  <si>
    <t>CRCLSN87E42I608T</t>
  </si>
  <si>
    <t>CIRIACHI ALESSANDRA</t>
  </si>
  <si>
    <t>BRNMCR62B47D488S</t>
  </si>
  <si>
    <t>BERNACCHI MARIA CRISTINA</t>
  </si>
  <si>
    <t>LBNNRC68B11L219G</t>
  </si>
  <si>
    <t>LIBANORE ENRICO</t>
  </si>
  <si>
    <t>BRANCAFRUITS SOCIETA SEMPLICE</t>
  </si>
  <si>
    <t>CLSNNN98H14G273Z</t>
  </si>
  <si>
    <t>CLESI ANTONINO</t>
  </si>
  <si>
    <t>JATO FRUITS SOCIETA AGRICOLA</t>
  </si>
  <si>
    <t>TRMMRZ81B19G273F</t>
  </si>
  <si>
    <t>TERMINE MAURIZIO</t>
  </si>
  <si>
    <t>SCNLBT62D45H797Z</t>
  </si>
  <si>
    <t>SCANNALIATO ELISABETTA</t>
  </si>
  <si>
    <t>RCCPRZ70D69G273J</t>
  </si>
  <si>
    <t>RACCUGLIA PATRIZIA</t>
  </si>
  <si>
    <t>MGRRSL80H59G273D</t>
  </si>
  <si>
    <t>MAGRO URSULA</t>
  </si>
  <si>
    <t>RLNDNC53S48A592M</t>
  </si>
  <si>
    <t>ORLANDO DOMENICA</t>
  </si>
  <si>
    <t>SOCIETA AGRICOLA MARCOFRATE SOCIETA AGRICOLA SEMPLICE DI MOLINARI E PERONCELLI</t>
  </si>
  <si>
    <t>AGRILEISURETIME S.R.L</t>
  </si>
  <si>
    <t>SOCIETA AGRICOLA LILLI DI LILLI LORENZO E LEONARDO S.S.</t>
  </si>
  <si>
    <t>LA SEMENTE SOCIETA COOPERATIVA AGRICOLA SOCIALE</t>
  </si>
  <si>
    <t>LCNGNR73L02A662U</t>
  </si>
  <si>
    <t>LOCONTE GENNARO</t>
  </si>
  <si>
    <t>FDRRRA65R50H163Z</t>
  </si>
  <si>
    <t>FIDERIO AURORA</t>
  </si>
  <si>
    <t>CCHGRG47L13H163O</t>
  </si>
  <si>
    <t>OCCHIPINTI GIORGIO</t>
  </si>
  <si>
    <t>TRBNNN47A07E532G</t>
  </si>
  <si>
    <t>TRIBULATO ANTONINO</t>
  </si>
  <si>
    <t>NROFNC84M05E897W</t>
  </si>
  <si>
    <t>NORA FRANCESCO</t>
  </si>
  <si>
    <t>SOCIETA SEMPLICE AGRICOLA DI MODICA E C.</t>
  </si>
  <si>
    <t>DNTCML78E19B302E</t>
  </si>
  <si>
    <t>DANTONA CARMELO DARIO</t>
  </si>
  <si>
    <t>NUOVA FATTORIA LORNANO SOC. AGR. SRL</t>
  </si>
  <si>
    <t>FRUTTITALIA SOCIETA AGRICOLA SEMPLICE</t>
  </si>
  <si>
    <t>PODERE MASERETTO SOCIETA AGRICOLA S.R.L.</t>
  </si>
  <si>
    <t>SOCIETA' AGRICOLA F.LLI BRAGHIERI S.S.</t>
  </si>
  <si>
    <t>PLCNNT72M64D005K</t>
  </si>
  <si>
    <t>POLICASTRI ANTONIETTA</t>
  </si>
  <si>
    <t>CLNLNS80T02A783Z</t>
  </si>
  <si>
    <t>COLANGELO ALFONSO</t>
  </si>
  <si>
    <t>NGRRNI66B60A566L</t>
  </si>
  <si>
    <t>NIGRO IRENE</t>
  </si>
  <si>
    <t>SOCIETA AGRICOLA DEI F.LLI CALABRESE SRL</t>
  </si>
  <si>
    <t>BLFDNC32P19E523F</t>
  </si>
  <si>
    <t>BELFIORE DOMENICO</t>
  </si>
  <si>
    <t>BLNGPP38P44I199U</t>
  </si>
  <si>
    <t>BLANCA GIUSEPPA</t>
  </si>
  <si>
    <t>BNCBDT43S62H850I</t>
  </si>
  <si>
    <t>BIANCHI BENEDETTA</t>
  </si>
  <si>
    <t>BNDNTN69A30F158O</t>
  </si>
  <si>
    <t>BANDIERAMONTE ANTONIO</t>
  </si>
  <si>
    <t>BRBRSO36A45H850T</t>
  </si>
  <si>
    <t>BARBAGIOVANNI ROSA</t>
  </si>
  <si>
    <t>BRBRSR58T08F210Z</t>
  </si>
  <si>
    <t>BARBAGIOVANNI ROSARIO</t>
  </si>
  <si>
    <t>BRMGRZ43D44F158F</t>
  </si>
  <si>
    <t>ABRAMO GRAZIA</t>
  </si>
  <si>
    <t>BVCMRA43S50E674H</t>
  </si>
  <si>
    <t>BEVACQUA MARIA</t>
  </si>
  <si>
    <t>RVRMCT51M50E571F</t>
  </si>
  <si>
    <t>ROVERETO MARIA CATENA</t>
  </si>
  <si>
    <t>SDLTTL36P28I311M</t>
  </si>
  <si>
    <t>SUDELA ATTILIO</t>
  </si>
  <si>
    <t>SLNMNN48M66H850U</t>
  </si>
  <si>
    <t>SALANITRO MARIANNA</t>
  </si>
  <si>
    <t>SRNNGL52E55E674J</t>
  </si>
  <si>
    <t>SIRNA ANGELA</t>
  </si>
  <si>
    <t>STAVCN46B12L482V</t>
  </si>
  <si>
    <t>SAUTA VINCENZO</t>
  </si>
  <si>
    <t>VLLSVT49B28E043X</t>
  </si>
  <si>
    <t>VILLANTI SALVATORE</t>
  </si>
  <si>
    <t>DNIDRN80L28I954U</t>
  </si>
  <si>
    <t>DI NOIA DORIAN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</si>
</sst>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</cellStyleXfs>
  <cellXfs count="21">
    <xf numFmtId="0" fontId="0" fillId="0" borderId="0" xfId="0"/>
    <xf numFmtId="0" fontId="0" fillId="0" borderId="0" xfId="0" applyAlignment="1">
      <alignment vertical="center"/>
    </xf>
    <xf numFmtId="0" fontId="19" fillId="0" borderId="10" xfId="0" applyFont="1" applyBorder="1" applyAlignment="1">
      <alignment horizontal="left" vertical="center" wrapText="1" indent="1"/>
    </xf>
    <xf numFmtId="0" fontId="14" fillId="9" borderId="10" xfId="18" applyFont="1" applyBorder="1" applyAlignment="1">
      <alignment horizontal="center" vertical="center" wrapText="1"/>
    </xf>
    <xf numFmtId="0" fontId="19" fillId="0" borderId="0" xfId="0" applyFont="1"/>
    <xf numFmtId="0" fontId="20" fillId="9" borderId="13" xfId="18" applyFont="1" applyBorder="1" applyAlignment="1">
      <alignment horizontal="center" vertical="center" wrapText="1"/>
    </xf>
    <xf numFmtId="0" fontId="20" fillId="9" borderId="14" xfId="18" applyFont="1" applyBorder="1" applyAlignment="1">
      <alignment horizontal="center" vertical="center" wrapText="1"/>
    </xf>
    <xf numFmtId="0" fontId="20" fillId="9" borderId="15" xfId="18" applyFont="1" applyBorder="1" applyAlignment="1">
      <alignment horizontal="center" vertical="center" wrapText="1"/>
    </xf>
    <xf numFmtId="0" fontId="19" fillId="0" borderId="11" xfId="0" applyFont="1" applyBorder="1" applyAlignment="1">
      <alignment horizontal="left" vertical="center" wrapText="1" indent="1"/>
    </xf>
    <xf numFmtId="0" fontId="19" fillId="0" borderId="12" xfId="0" applyFont="1" applyBorder="1" applyAlignment="1">
      <alignment horizontal="left" vertical="center" indent="1"/>
    </xf>
    <xf numFmtId="0" fontId="19" fillId="0" borderId="12" xfId="0" applyFont="1" applyBorder="1" applyAlignment="1">
      <alignment horizontal="left" vertical="center" wrapText="1" indent="1"/>
    </xf>
    <xf numFmtId="0" fontId="19" fillId="0" borderId="16" xfId="0" applyFont="1" applyBorder="1" applyAlignment="1">
      <alignment horizontal="left" vertical="center" wrapText="1" indent="1"/>
    </xf>
    <xf numFmtId="0" fontId="19" fillId="0" borderId="17" xfId="0" applyFont="1" applyBorder="1" applyAlignment="1">
      <alignment horizontal="left" vertical="center" wrapText="1" indent="1"/>
    </xf>
    <xf numFmtId="0" fontId="19" fillId="0" borderId="18" xfId="0" applyFont="1" applyBorder="1" applyAlignment="1">
      <alignment horizontal="left" vertical="center" wrapText="1" indent="1"/>
    </xf>
    <xf numFmtId="0" fontId="2" fillId="0" borderId="10" xfId="0" applyFont="1" applyBorder="1" applyAlignment="1">
      <alignment horizontal="left" vertical="center" wrapText="1" indent="1"/>
    </xf>
    <xf numFmtId="0" fontId="2" fillId="0" borderId="10" xfId="0" applyFont="1" applyBorder="1" applyAlignment="1">
      <alignment horizontal="left" vertical="center" indent="1"/>
    </xf>
    <xf numFmtId="49" fontId="2" fillId="0" borderId="10" xfId="0" applyNumberFormat="1" applyFont="1" applyBorder="1" applyAlignment="1">
      <alignment horizontal="left" vertical="center" wrapText="1" indent="1"/>
    </xf>
    <xf numFmtId="0" fontId="2" fillId="0" borderId="10" xfId="42" applyFont="1" applyBorder="1" applyAlignment="1">
      <alignment horizontal="left" vertical="center" indent="1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left" vertical="center" indent="1"/>
    </xf>
  </cellXfs>
  <cellStyles count="43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rmale 2" xfId="42" xr:uid="{A4921815-469D-4B2E-87AA-18F7889CF613}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center" textRotation="0" wrapText="1" relativeIndent="1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center" textRotation="0" wrapText="1" relative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center" textRotation="0" wrapText="1" relativeIndent="1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relativeIndent="1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FAF9E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2C708E2-2A27-4189-B511-81838731AE5F}" name="Tabella3" displayName="Tabella3" ref="A1:C10" totalsRowShown="0" headerRowDxfId="7" dataDxfId="5" headerRowBorderDxfId="6" tableBorderDxfId="4" totalsRowBorderDxfId="3" headerRowCellStyle="Colore 1">
  <autoFilter ref="A1:C10" xr:uid="{A5CBE80F-5378-4A68-A124-CF12ADBAE028}"/>
  <sortState xmlns:xlrd2="http://schemas.microsoft.com/office/spreadsheetml/2017/richdata2" ref="A2:C10">
    <sortCondition ref="B1:B10"/>
  </sortState>
  <tableColumns count="3">
    <tableColumn id="1" xr3:uid="{F01A8DE2-2205-4244-8752-B46E93A38C91}" name="CODICE FISCALE AZIENDA" dataDxfId="2"/>
    <tableColumn id="2" xr3:uid="{EEDD3114-5C25-493E-96BB-F8B0F12D8B38}" name="DENOMINAZIONE AZIENDA" dataDxfId="1"/>
    <tableColumn id="3" xr3:uid="{6DF7C4B1-DC98-4029-A5AC-478EA67A82D5}" name="SEDE LEGALE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584"/>
  <sheetViews>
    <sheetView showGridLines="0" tabSelected="1" workbookViewId="0">
      <selection activeCell="Q6664" sqref="Q6664"/>
    </sheetView>
  </sheetViews>
  <sheetFormatPr defaultRowHeight="17.25" customHeight="1" x14ac:dyDescent="0.25"/>
  <cols>
    <col min="1" max="1" width="24.140625" style="20" customWidth="1"/>
    <col min="2" max="2" width="77.5703125" style="20" customWidth="1"/>
    <col min="3" max="3" width="24.140625" style="20" customWidth="1"/>
    <col min="4" max="16384" width="9.140625" style="19"/>
  </cols>
  <sheetData>
    <row r="1" spans="1:3" s="18" customFormat="1" ht="29.45" customHeight="1" x14ac:dyDescent="0.25">
      <c r="A1" s="3" t="s">
        <v>0</v>
      </c>
      <c r="B1" s="3" t="s">
        <v>1</v>
      </c>
      <c r="C1" s="3" t="s">
        <v>2</v>
      </c>
    </row>
    <row r="2" spans="1:3" s="18" customFormat="1" ht="17.25" customHeight="1" x14ac:dyDescent="0.25">
      <c r="A2" s="14" t="str">
        <f>"02603690849"</f>
        <v>02603690849</v>
      </c>
      <c r="B2" s="14" t="s">
        <v>6329</v>
      </c>
      <c r="C2" s="14" t="s">
        <v>144</v>
      </c>
    </row>
    <row r="3" spans="1:3" s="18" customFormat="1" ht="17.25" customHeight="1" x14ac:dyDescent="0.25">
      <c r="A3" s="14" t="s">
        <v>8393</v>
      </c>
      <c r="B3" s="14" t="s">
        <v>8394</v>
      </c>
      <c r="C3" s="14" t="s">
        <v>144</v>
      </c>
    </row>
    <row r="4" spans="1:3" s="18" customFormat="1" ht="17.25" customHeight="1" x14ac:dyDescent="0.25">
      <c r="A4" s="14" t="str">
        <f>"02287950840"</f>
        <v>02287950840</v>
      </c>
      <c r="B4" s="14" t="s">
        <v>4509</v>
      </c>
      <c r="C4" s="14" t="s">
        <v>144</v>
      </c>
    </row>
    <row r="5" spans="1:3" s="18" customFormat="1" ht="17.25" customHeight="1" x14ac:dyDescent="0.25">
      <c r="A5" s="14" t="str">
        <f>"02386810846"</f>
        <v>02386810846</v>
      </c>
      <c r="B5" s="14" t="s">
        <v>3765</v>
      </c>
      <c r="C5" s="14" t="s">
        <v>144</v>
      </c>
    </row>
    <row r="6" spans="1:3" s="18" customFormat="1" ht="17.25" customHeight="1" x14ac:dyDescent="0.25">
      <c r="A6" s="14" t="str">
        <f>"02862880842"</f>
        <v>02862880842</v>
      </c>
      <c r="B6" s="14" t="s">
        <v>10431</v>
      </c>
      <c r="C6" s="14" t="s">
        <v>144</v>
      </c>
    </row>
    <row r="7" spans="1:3" s="18" customFormat="1" ht="17.25" customHeight="1" x14ac:dyDescent="0.25">
      <c r="A7" s="14" t="s">
        <v>10140</v>
      </c>
      <c r="B7" s="14" t="s">
        <v>10141</v>
      </c>
      <c r="C7" s="14" t="s">
        <v>144</v>
      </c>
    </row>
    <row r="8" spans="1:3" s="18" customFormat="1" ht="17.25" customHeight="1" x14ac:dyDescent="0.25">
      <c r="A8" s="14" t="str">
        <f>"02482930845"</f>
        <v>02482930845</v>
      </c>
      <c r="B8" s="14" t="s">
        <v>10561</v>
      </c>
      <c r="C8" s="14" t="s">
        <v>144</v>
      </c>
    </row>
    <row r="9" spans="1:3" s="18" customFormat="1" ht="17.25" customHeight="1" x14ac:dyDescent="0.25">
      <c r="A9" s="14" t="s">
        <v>5902</v>
      </c>
      <c r="B9" s="14" t="s">
        <v>5903</v>
      </c>
      <c r="C9" s="14" t="s">
        <v>144</v>
      </c>
    </row>
    <row r="10" spans="1:3" s="18" customFormat="1" ht="17.25" customHeight="1" x14ac:dyDescent="0.25">
      <c r="A10" s="14" t="s">
        <v>5552</v>
      </c>
      <c r="B10" s="14" t="s">
        <v>5553</v>
      </c>
      <c r="C10" s="14" t="s">
        <v>144</v>
      </c>
    </row>
    <row r="11" spans="1:3" s="18" customFormat="1" ht="17.25" customHeight="1" x14ac:dyDescent="0.25">
      <c r="A11" s="14" t="s">
        <v>6151</v>
      </c>
      <c r="B11" s="14" t="s">
        <v>6152</v>
      </c>
      <c r="C11" s="14" t="s">
        <v>144</v>
      </c>
    </row>
    <row r="12" spans="1:3" s="18" customFormat="1" ht="17.25" customHeight="1" x14ac:dyDescent="0.25">
      <c r="A12" s="14" t="str">
        <f>"02872150848"</f>
        <v>02872150848</v>
      </c>
      <c r="B12" s="14" t="s">
        <v>7030</v>
      </c>
      <c r="C12" s="14" t="s">
        <v>144</v>
      </c>
    </row>
    <row r="13" spans="1:3" s="18" customFormat="1" ht="17.25" customHeight="1" x14ac:dyDescent="0.25">
      <c r="A13" s="14" t="str">
        <f>"02856780842"</f>
        <v>02856780842</v>
      </c>
      <c r="B13" s="14" t="s">
        <v>10394</v>
      </c>
      <c r="C13" s="14" t="s">
        <v>144</v>
      </c>
    </row>
    <row r="14" spans="1:3" s="18" customFormat="1" ht="17.25" customHeight="1" x14ac:dyDescent="0.25">
      <c r="A14" s="14" t="str">
        <f>"01873170847"</f>
        <v>01873170847</v>
      </c>
      <c r="B14" s="14" t="s">
        <v>7951</v>
      </c>
      <c r="C14" s="14" t="s">
        <v>144</v>
      </c>
    </row>
    <row r="15" spans="1:3" s="18" customFormat="1" ht="17.25" customHeight="1" x14ac:dyDescent="0.25">
      <c r="A15" s="14" t="str">
        <f>"01553840842"</f>
        <v>01553840842</v>
      </c>
      <c r="B15" s="14" t="s">
        <v>5960</v>
      </c>
      <c r="C15" s="14" t="s">
        <v>144</v>
      </c>
    </row>
    <row r="16" spans="1:3" s="18" customFormat="1" ht="17.25" customHeight="1" x14ac:dyDescent="0.25">
      <c r="A16" s="14" t="str">
        <f>"02873530840"</f>
        <v>02873530840</v>
      </c>
      <c r="B16" s="14" t="s">
        <v>5548</v>
      </c>
      <c r="C16" s="14" t="s">
        <v>144</v>
      </c>
    </row>
    <row r="17" spans="1:3" s="18" customFormat="1" ht="17.25" customHeight="1" x14ac:dyDescent="0.25">
      <c r="A17" s="14" t="s">
        <v>5646</v>
      </c>
      <c r="B17" s="14" t="s">
        <v>5647</v>
      </c>
      <c r="C17" s="14" t="s">
        <v>144</v>
      </c>
    </row>
    <row r="18" spans="1:3" s="18" customFormat="1" ht="17.25" customHeight="1" x14ac:dyDescent="0.25">
      <c r="A18" s="14" t="str">
        <f>"02648480842"</f>
        <v>02648480842</v>
      </c>
      <c r="B18" s="14" t="s">
        <v>4071</v>
      </c>
      <c r="C18" s="14" t="s">
        <v>144</v>
      </c>
    </row>
    <row r="19" spans="1:3" s="18" customFormat="1" ht="17.25" customHeight="1" x14ac:dyDescent="0.25">
      <c r="A19" s="14" t="str">
        <f>"02147670844"</f>
        <v>02147670844</v>
      </c>
      <c r="B19" s="14" t="s">
        <v>3010</v>
      </c>
      <c r="C19" s="14" t="s">
        <v>144</v>
      </c>
    </row>
    <row r="20" spans="1:3" s="18" customFormat="1" ht="17.25" customHeight="1" x14ac:dyDescent="0.25">
      <c r="A20" s="14" t="s">
        <v>2524</v>
      </c>
      <c r="B20" s="14" t="s">
        <v>2525</v>
      </c>
      <c r="C20" s="14" t="s">
        <v>144</v>
      </c>
    </row>
    <row r="21" spans="1:3" s="18" customFormat="1" ht="17.25" customHeight="1" x14ac:dyDescent="0.25">
      <c r="A21" s="14" t="str">
        <f>"02449170840"</f>
        <v>02449170840</v>
      </c>
      <c r="B21" s="14" t="s">
        <v>2939</v>
      </c>
      <c r="C21" s="14" t="s">
        <v>144</v>
      </c>
    </row>
    <row r="22" spans="1:3" s="18" customFormat="1" ht="17.25" customHeight="1" x14ac:dyDescent="0.25">
      <c r="A22" s="14" t="s">
        <v>6953</v>
      </c>
      <c r="B22" s="14" t="s">
        <v>6954</v>
      </c>
      <c r="C22" s="14" t="s">
        <v>144</v>
      </c>
    </row>
    <row r="23" spans="1:3" s="18" customFormat="1" ht="17.25" customHeight="1" x14ac:dyDescent="0.25">
      <c r="A23" s="14" t="s">
        <v>5369</v>
      </c>
      <c r="B23" s="14" t="s">
        <v>5370</v>
      </c>
      <c r="C23" s="14" t="s">
        <v>144</v>
      </c>
    </row>
    <row r="24" spans="1:3" s="18" customFormat="1" ht="17.25" customHeight="1" x14ac:dyDescent="0.25">
      <c r="A24" s="14" t="str">
        <f>"02859780849"</f>
        <v>02859780849</v>
      </c>
      <c r="B24" s="14" t="s">
        <v>8233</v>
      </c>
      <c r="C24" s="14" t="s">
        <v>144</v>
      </c>
    </row>
    <row r="25" spans="1:3" s="18" customFormat="1" ht="17.25" customHeight="1" x14ac:dyDescent="0.25">
      <c r="A25" s="14" t="str">
        <f>"02684710847"</f>
        <v>02684710847</v>
      </c>
      <c r="B25" s="14" t="s">
        <v>143</v>
      </c>
      <c r="C25" s="14" t="s">
        <v>144</v>
      </c>
    </row>
    <row r="26" spans="1:3" s="18" customFormat="1" ht="17.25" customHeight="1" x14ac:dyDescent="0.25">
      <c r="A26" s="14" t="str">
        <f>"02867150845"</f>
        <v>02867150845</v>
      </c>
      <c r="B26" s="14" t="s">
        <v>7740</v>
      </c>
      <c r="C26" s="14" t="s">
        <v>144</v>
      </c>
    </row>
    <row r="27" spans="1:3" s="18" customFormat="1" ht="17.25" customHeight="1" x14ac:dyDescent="0.25">
      <c r="A27" s="14" t="str">
        <f>"02089470849"</f>
        <v>02089470849</v>
      </c>
      <c r="B27" s="14" t="s">
        <v>1114</v>
      </c>
      <c r="C27" s="14" t="s">
        <v>144</v>
      </c>
    </row>
    <row r="28" spans="1:3" s="18" customFormat="1" ht="17.25" customHeight="1" x14ac:dyDescent="0.25">
      <c r="A28" s="14" t="str">
        <f>"03031320843"</f>
        <v>03031320843</v>
      </c>
      <c r="B28" s="14" t="s">
        <v>10395</v>
      </c>
      <c r="C28" s="14" t="s">
        <v>144</v>
      </c>
    </row>
    <row r="29" spans="1:3" s="18" customFormat="1" ht="17.25" customHeight="1" x14ac:dyDescent="0.25">
      <c r="A29" s="14" t="s">
        <v>5146</v>
      </c>
      <c r="B29" s="14" t="s">
        <v>5147</v>
      </c>
      <c r="C29" s="14" t="s">
        <v>144</v>
      </c>
    </row>
    <row r="30" spans="1:3" s="18" customFormat="1" ht="17.25" customHeight="1" x14ac:dyDescent="0.25">
      <c r="A30" s="14" t="s">
        <v>2956</v>
      </c>
      <c r="B30" s="14" t="s">
        <v>2957</v>
      </c>
      <c r="C30" s="14" t="s">
        <v>144</v>
      </c>
    </row>
    <row r="31" spans="1:3" s="18" customFormat="1" ht="17.25" customHeight="1" x14ac:dyDescent="0.25">
      <c r="A31" s="14" t="str">
        <f>"00145420840"</f>
        <v>00145420840</v>
      </c>
      <c r="B31" s="14" t="s">
        <v>5448</v>
      </c>
      <c r="C31" s="14" t="s">
        <v>144</v>
      </c>
    </row>
    <row r="32" spans="1:3" s="18" customFormat="1" ht="17.25" customHeight="1" x14ac:dyDescent="0.25">
      <c r="A32" s="14" t="s">
        <v>7807</v>
      </c>
      <c r="B32" s="14" t="s">
        <v>7808</v>
      </c>
      <c r="C32" s="14" t="s">
        <v>144</v>
      </c>
    </row>
    <row r="33" spans="1:3" s="18" customFormat="1" ht="17.25" customHeight="1" x14ac:dyDescent="0.25">
      <c r="A33" s="14" t="s">
        <v>9670</v>
      </c>
      <c r="B33" s="14" t="s">
        <v>9671</v>
      </c>
      <c r="C33" s="14" t="s">
        <v>144</v>
      </c>
    </row>
    <row r="34" spans="1:3" s="18" customFormat="1" ht="17.25" customHeight="1" x14ac:dyDescent="0.25">
      <c r="A34" s="14" t="s">
        <v>4510</v>
      </c>
      <c r="B34" s="14" t="s">
        <v>4511</v>
      </c>
      <c r="C34" s="14" t="s">
        <v>144</v>
      </c>
    </row>
    <row r="35" spans="1:3" s="18" customFormat="1" ht="17.25" customHeight="1" x14ac:dyDescent="0.25">
      <c r="A35" s="14" t="s">
        <v>9676</v>
      </c>
      <c r="B35" s="14" t="s">
        <v>9677</v>
      </c>
      <c r="C35" s="14" t="s">
        <v>144</v>
      </c>
    </row>
    <row r="36" spans="1:3" s="18" customFormat="1" ht="17.25" customHeight="1" x14ac:dyDescent="0.25">
      <c r="A36" s="14" t="str">
        <f>"02756680845"</f>
        <v>02756680845</v>
      </c>
      <c r="B36" s="14" t="s">
        <v>5968</v>
      </c>
      <c r="C36" s="14" t="s">
        <v>144</v>
      </c>
    </row>
    <row r="37" spans="1:3" s="18" customFormat="1" ht="17.25" customHeight="1" x14ac:dyDescent="0.25">
      <c r="A37" s="14" t="str">
        <f>"03006000842"</f>
        <v>03006000842</v>
      </c>
      <c r="B37" s="14" t="s">
        <v>8825</v>
      </c>
      <c r="C37" s="14" t="s">
        <v>144</v>
      </c>
    </row>
    <row r="38" spans="1:3" s="18" customFormat="1" ht="17.25" customHeight="1" x14ac:dyDescent="0.25">
      <c r="A38" s="14" t="str">
        <f>"02807860842"</f>
        <v>02807860842</v>
      </c>
      <c r="B38" s="14" t="s">
        <v>5493</v>
      </c>
      <c r="C38" s="14" t="s">
        <v>144</v>
      </c>
    </row>
    <row r="39" spans="1:3" s="18" customFormat="1" ht="17.25" customHeight="1" x14ac:dyDescent="0.25">
      <c r="A39" s="14" t="s">
        <v>8167</v>
      </c>
      <c r="B39" s="14" t="s">
        <v>8168</v>
      </c>
      <c r="C39" s="14" t="s">
        <v>144</v>
      </c>
    </row>
    <row r="40" spans="1:3" s="18" customFormat="1" ht="17.25" customHeight="1" x14ac:dyDescent="0.25">
      <c r="A40" s="14" t="s">
        <v>2730</v>
      </c>
      <c r="B40" s="14" t="s">
        <v>2731</v>
      </c>
      <c r="C40" s="14" t="s">
        <v>144</v>
      </c>
    </row>
    <row r="41" spans="1:3" s="18" customFormat="1" ht="17.25" customHeight="1" x14ac:dyDescent="0.25">
      <c r="A41" s="14" t="str">
        <f>"02849380841"</f>
        <v>02849380841</v>
      </c>
      <c r="B41" s="14" t="s">
        <v>4912</v>
      </c>
      <c r="C41" s="14" t="s">
        <v>144</v>
      </c>
    </row>
    <row r="42" spans="1:3" s="18" customFormat="1" ht="17.25" customHeight="1" x14ac:dyDescent="0.25">
      <c r="A42" s="14" t="s">
        <v>7809</v>
      </c>
      <c r="B42" s="14" t="s">
        <v>7810</v>
      </c>
      <c r="C42" s="14" t="s">
        <v>144</v>
      </c>
    </row>
    <row r="43" spans="1:3" s="18" customFormat="1" ht="17.25" customHeight="1" x14ac:dyDescent="0.25">
      <c r="A43" s="14" t="s">
        <v>6268</v>
      </c>
      <c r="B43" s="14" t="s">
        <v>6269</v>
      </c>
      <c r="C43" s="14" t="s">
        <v>144</v>
      </c>
    </row>
    <row r="44" spans="1:3" s="18" customFormat="1" ht="17.25" customHeight="1" x14ac:dyDescent="0.25">
      <c r="A44" s="14" t="str">
        <f>"02314470846"</f>
        <v>02314470846</v>
      </c>
      <c r="B44" s="14" t="s">
        <v>6384</v>
      </c>
      <c r="C44" s="14" t="s">
        <v>144</v>
      </c>
    </row>
    <row r="45" spans="1:3" s="18" customFormat="1" ht="17.25" customHeight="1" x14ac:dyDescent="0.25">
      <c r="A45" s="14" t="str">
        <f>"02929900849"</f>
        <v>02929900849</v>
      </c>
      <c r="B45" s="14" t="s">
        <v>7620</v>
      </c>
      <c r="C45" s="14" t="s">
        <v>144</v>
      </c>
    </row>
    <row r="46" spans="1:3" s="18" customFormat="1" ht="17.25" customHeight="1" x14ac:dyDescent="0.25">
      <c r="A46" s="14" t="str">
        <f>"02579950847"</f>
        <v>02579950847</v>
      </c>
      <c r="B46" s="14" t="s">
        <v>9817</v>
      </c>
      <c r="C46" s="14" t="s">
        <v>144</v>
      </c>
    </row>
    <row r="47" spans="1:3" s="18" customFormat="1" ht="17.25" customHeight="1" x14ac:dyDescent="0.25">
      <c r="A47" s="14" t="str">
        <f>"02632400848"</f>
        <v>02632400848</v>
      </c>
      <c r="B47" s="14" t="s">
        <v>887</v>
      </c>
      <c r="C47" s="14" t="s">
        <v>144</v>
      </c>
    </row>
    <row r="48" spans="1:3" s="18" customFormat="1" ht="17.25" customHeight="1" x14ac:dyDescent="0.25">
      <c r="A48" s="14" t="str">
        <f>"02791600840"</f>
        <v>02791600840</v>
      </c>
      <c r="B48" s="14" t="s">
        <v>5969</v>
      </c>
      <c r="C48" s="14" t="s">
        <v>144</v>
      </c>
    </row>
    <row r="49" spans="1:3" s="18" customFormat="1" ht="17.25" customHeight="1" x14ac:dyDescent="0.25">
      <c r="A49" s="14" t="str">
        <f>"02749840845"</f>
        <v>02749840845</v>
      </c>
      <c r="B49" s="14" t="s">
        <v>6023</v>
      </c>
      <c r="C49" s="14" t="s">
        <v>144</v>
      </c>
    </row>
    <row r="50" spans="1:3" s="18" customFormat="1" ht="17.25" customHeight="1" x14ac:dyDescent="0.25">
      <c r="A50" s="14" t="s">
        <v>5603</v>
      </c>
      <c r="B50" s="14" t="s">
        <v>5604</v>
      </c>
      <c r="C50" s="14" t="s">
        <v>144</v>
      </c>
    </row>
    <row r="51" spans="1:3" s="18" customFormat="1" ht="17.25" customHeight="1" x14ac:dyDescent="0.25">
      <c r="A51" s="14" t="s">
        <v>3081</v>
      </c>
      <c r="B51" s="14" t="s">
        <v>3082</v>
      </c>
      <c r="C51" s="14" t="s">
        <v>144</v>
      </c>
    </row>
    <row r="52" spans="1:3" s="18" customFormat="1" ht="17.25" customHeight="1" x14ac:dyDescent="0.25">
      <c r="A52" s="14" t="s">
        <v>3611</v>
      </c>
      <c r="B52" s="14" t="s">
        <v>3612</v>
      </c>
      <c r="C52" s="14" t="s">
        <v>144</v>
      </c>
    </row>
    <row r="53" spans="1:3" s="18" customFormat="1" ht="17.25" customHeight="1" x14ac:dyDescent="0.25">
      <c r="A53" s="14" t="str">
        <f>"02504210069"</f>
        <v>02504210069</v>
      </c>
      <c r="B53" s="14" t="s">
        <v>2543</v>
      </c>
      <c r="C53" s="14" t="s">
        <v>137</v>
      </c>
    </row>
    <row r="54" spans="1:3" s="18" customFormat="1" ht="17.25" customHeight="1" x14ac:dyDescent="0.25">
      <c r="A54" s="14" t="s">
        <v>4154</v>
      </c>
      <c r="B54" s="14" t="s">
        <v>4155</v>
      </c>
      <c r="C54" s="14" t="s">
        <v>137</v>
      </c>
    </row>
    <row r="55" spans="1:3" s="18" customFormat="1" ht="17.25" customHeight="1" x14ac:dyDescent="0.25">
      <c r="A55" s="14" t="str">
        <f>"02338520063"</f>
        <v>02338520063</v>
      </c>
      <c r="B55" s="14" t="s">
        <v>8202</v>
      </c>
      <c r="C55" s="14" t="s">
        <v>137</v>
      </c>
    </row>
    <row r="56" spans="1:3" s="18" customFormat="1" ht="17.25" customHeight="1" x14ac:dyDescent="0.25">
      <c r="A56" s="14" t="str">
        <f>"01870630066"</f>
        <v>01870630066</v>
      </c>
      <c r="B56" s="14" t="s">
        <v>3037</v>
      </c>
      <c r="C56" s="14" t="s">
        <v>137</v>
      </c>
    </row>
    <row r="57" spans="1:3" s="18" customFormat="1" ht="17.25" customHeight="1" x14ac:dyDescent="0.25">
      <c r="A57" s="14" t="str">
        <f>"00163370067"</f>
        <v>00163370067</v>
      </c>
      <c r="B57" s="14" t="s">
        <v>136</v>
      </c>
      <c r="C57" s="14" t="s">
        <v>137</v>
      </c>
    </row>
    <row r="58" spans="1:3" s="18" customFormat="1" ht="17.25" customHeight="1" x14ac:dyDescent="0.25">
      <c r="A58" s="14" t="s">
        <v>5911</v>
      </c>
      <c r="B58" s="14" t="s">
        <v>5912</v>
      </c>
      <c r="C58" s="14" t="s">
        <v>137</v>
      </c>
    </row>
    <row r="59" spans="1:3" s="18" customFormat="1" ht="17.25" customHeight="1" x14ac:dyDescent="0.25">
      <c r="A59" s="14" t="s">
        <v>5133</v>
      </c>
      <c r="B59" s="14" t="s">
        <v>5134</v>
      </c>
      <c r="C59" s="14" t="s">
        <v>137</v>
      </c>
    </row>
    <row r="60" spans="1:3" s="18" customFormat="1" ht="17.25" customHeight="1" x14ac:dyDescent="0.25">
      <c r="A60" s="14" t="s">
        <v>6165</v>
      </c>
      <c r="B60" s="14" t="s">
        <v>6166</v>
      </c>
      <c r="C60" s="14" t="s">
        <v>137</v>
      </c>
    </row>
    <row r="61" spans="1:3" s="18" customFormat="1" ht="17.25" customHeight="1" x14ac:dyDescent="0.25">
      <c r="A61" s="14" t="s">
        <v>8462</v>
      </c>
      <c r="B61" s="14" t="s">
        <v>8463</v>
      </c>
      <c r="C61" s="14" t="s">
        <v>137</v>
      </c>
    </row>
    <row r="62" spans="1:3" s="18" customFormat="1" ht="17.25" customHeight="1" x14ac:dyDescent="0.25">
      <c r="A62" s="14" t="s">
        <v>8471</v>
      </c>
      <c r="B62" s="14" t="s">
        <v>8472</v>
      </c>
      <c r="C62" s="14" t="s">
        <v>137</v>
      </c>
    </row>
    <row r="63" spans="1:3" s="18" customFormat="1" ht="17.25" customHeight="1" x14ac:dyDescent="0.25">
      <c r="A63" s="14" t="s">
        <v>8492</v>
      </c>
      <c r="B63" s="14" t="s">
        <v>8493</v>
      </c>
      <c r="C63" s="14" t="s">
        <v>137</v>
      </c>
    </row>
    <row r="64" spans="1:3" s="18" customFormat="1" ht="17.25" customHeight="1" x14ac:dyDescent="0.25">
      <c r="A64" s="14" t="s">
        <v>8469</v>
      </c>
      <c r="B64" s="14" t="s">
        <v>8470</v>
      </c>
      <c r="C64" s="14" t="s">
        <v>137</v>
      </c>
    </row>
    <row r="65" spans="1:3" s="18" customFormat="1" ht="17.25" customHeight="1" x14ac:dyDescent="0.25">
      <c r="A65" s="14" t="s">
        <v>6809</v>
      </c>
      <c r="B65" s="14" t="s">
        <v>6810</v>
      </c>
      <c r="C65" s="14" t="s">
        <v>137</v>
      </c>
    </row>
    <row r="66" spans="1:3" s="18" customFormat="1" ht="17.25" customHeight="1" x14ac:dyDescent="0.25">
      <c r="A66" s="14" t="str">
        <f>"02050350061"</f>
        <v>02050350061</v>
      </c>
      <c r="B66" s="14" t="s">
        <v>6474</v>
      </c>
      <c r="C66" s="14" t="s">
        <v>137</v>
      </c>
    </row>
    <row r="67" spans="1:3" s="18" customFormat="1" ht="17.25" customHeight="1" x14ac:dyDescent="0.25">
      <c r="A67" s="14" t="str">
        <f>"02511270064"</f>
        <v>02511270064</v>
      </c>
      <c r="B67" s="14" t="s">
        <v>6806</v>
      </c>
      <c r="C67" s="14" t="s">
        <v>137</v>
      </c>
    </row>
    <row r="68" spans="1:3" s="18" customFormat="1" ht="17.25" customHeight="1" x14ac:dyDescent="0.25">
      <c r="A68" s="14" t="s">
        <v>6596</v>
      </c>
      <c r="B68" s="14" t="s">
        <v>6597</v>
      </c>
      <c r="C68" s="14" t="s">
        <v>137</v>
      </c>
    </row>
    <row r="69" spans="1:3" s="18" customFormat="1" ht="17.25" customHeight="1" x14ac:dyDescent="0.25">
      <c r="A69" s="14" t="s">
        <v>6253</v>
      </c>
      <c r="B69" s="14" t="s">
        <v>6254</v>
      </c>
      <c r="C69" s="14" t="s">
        <v>137</v>
      </c>
    </row>
    <row r="70" spans="1:3" s="18" customFormat="1" ht="17.25" customHeight="1" x14ac:dyDescent="0.25">
      <c r="A70" s="14" t="s">
        <v>9165</v>
      </c>
      <c r="B70" s="14" t="s">
        <v>9166</v>
      </c>
      <c r="C70" s="14" t="s">
        <v>137</v>
      </c>
    </row>
    <row r="71" spans="1:3" s="18" customFormat="1" ht="17.25" customHeight="1" x14ac:dyDescent="0.25">
      <c r="A71" s="14" t="s">
        <v>5599</v>
      </c>
      <c r="B71" s="14" t="s">
        <v>5600</v>
      </c>
      <c r="C71" s="14" t="s">
        <v>137</v>
      </c>
    </row>
    <row r="72" spans="1:3" s="18" customFormat="1" ht="17.25" customHeight="1" x14ac:dyDescent="0.25">
      <c r="A72" s="14" t="s">
        <v>6894</v>
      </c>
      <c r="B72" s="14" t="s">
        <v>6895</v>
      </c>
      <c r="C72" s="14" t="s">
        <v>137</v>
      </c>
    </row>
    <row r="73" spans="1:3" s="18" customFormat="1" ht="17.25" customHeight="1" x14ac:dyDescent="0.25">
      <c r="A73" s="14" t="s">
        <v>7417</v>
      </c>
      <c r="B73" s="14" t="s">
        <v>7418</v>
      </c>
      <c r="C73" s="14" t="s">
        <v>137</v>
      </c>
    </row>
    <row r="74" spans="1:3" s="18" customFormat="1" ht="17.25" customHeight="1" x14ac:dyDescent="0.25">
      <c r="A74" s="14" t="str">
        <f>"01815940067"</f>
        <v>01815940067</v>
      </c>
      <c r="B74" s="14" t="s">
        <v>3437</v>
      </c>
      <c r="C74" s="14" t="s">
        <v>137</v>
      </c>
    </row>
    <row r="75" spans="1:3" s="18" customFormat="1" ht="17.25" customHeight="1" x14ac:dyDescent="0.25">
      <c r="A75" s="14" t="str">
        <f>"02439720067"</f>
        <v>02439720067</v>
      </c>
      <c r="B75" s="14" t="s">
        <v>6805</v>
      </c>
      <c r="C75" s="14" t="s">
        <v>137</v>
      </c>
    </row>
    <row r="76" spans="1:3" s="18" customFormat="1" ht="17.25" customHeight="1" x14ac:dyDescent="0.25">
      <c r="A76" s="14" t="s">
        <v>964</v>
      </c>
      <c r="B76" s="14" t="s">
        <v>965</v>
      </c>
      <c r="C76" s="14" t="s">
        <v>137</v>
      </c>
    </row>
    <row r="77" spans="1:3" s="18" customFormat="1" ht="17.25" customHeight="1" x14ac:dyDescent="0.25">
      <c r="A77" s="14" t="s">
        <v>8935</v>
      </c>
      <c r="B77" s="14" t="s">
        <v>8936</v>
      </c>
      <c r="C77" s="14" t="s">
        <v>137</v>
      </c>
    </row>
    <row r="78" spans="1:3" s="18" customFormat="1" ht="17.25" customHeight="1" x14ac:dyDescent="0.25">
      <c r="A78" s="14" t="s">
        <v>5504</v>
      </c>
      <c r="B78" s="14" t="s">
        <v>5505</v>
      </c>
      <c r="C78" s="14" t="s">
        <v>137</v>
      </c>
    </row>
    <row r="79" spans="1:3" s="18" customFormat="1" ht="17.25" customHeight="1" x14ac:dyDescent="0.25">
      <c r="A79" s="14" t="s">
        <v>8572</v>
      </c>
      <c r="B79" s="14" t="s">
        <v>8573</v>
      </c>
      <c r="C79" s="14" t="s">
        <v>137</v>
      </c>
    </row>
    <row r="80" spans="1:3" s="18" customFormat="1" ht="17.25" customHeight="1" x14ac:dyDescent="0.25">
      <c r="A80" s="14" t="s">
        <v>8417</v>
      </c>
      <c r="B80" s="14" t="s">
        <v>8418</v>
      </c>
      <c r="C80" s="14" t="s">
        <v>137</v>
      </c>
    </row>
    <row r="81" spans="1:3" s="18" customFormat="1" ht="17.25" customHeight="1" x14ac:dyDescent="0.25">
      <c r="A81" s="14" t="s">
        <v>6156</v>
      </c>
      <c r="B81" s="14" t="s">
        <v>6157</v>
      </c>
      <c r="C81" s="14" t="s">
        <v>137</v>
      </c>
    </row>
    <row r="82" spans="1:3" s="18" customFormat="1" ht="17.25" customHeight="1" x14ac:dyDescent="0.25">
      <c r="A82" s="14" t="str">
        <f>"01963520067"</f>
        <v>01963520067</v>
      </c>
      <c r="B82" s="14" t="s">
        <v>6103</v>
      </c>
      <c r="C82" s="14" t="s">
        <v>137</v>
      </c>
    </row>
    <row r="83" spans="1:3" s="18" customFormat="1" ht="17.25" customHeight="1" x14ac:dyDescent="0.25">
      <c r="A83" s="14" t="str">
        <f>"02464500061"</f>
        <v>02464500061</v>
      </c>
      <c r="B83" s="14" t="s">
        <v>5361</v>
      </c>
      <c r="C83" s="14" t="s">
        <v>137</v>
      </c>
    </row>
    <row r="84" spans="1:3" s="18" customFormat="1" ht="17.25" customHeight="1" x14ac:dyDescent="0.25">
      <c r="A84" s="14" t="str">
        <f>"02491870065"</f>
        <v>02491870065</v>
      </c>
      <c r="B84" s="14" t="s">
        <v>8919</v>
      </c>
      <c r="C84" s="14" t="s">
        <v>137</v>
      </c>
    </row>
    <row r="85" spans="1:3" s="18" customFormat="1" ht="17.25" customHeight="1" x14ac:dyDescent="0.25">
      <c r="A85" s="14" t="str">
        <f>"00439880063"</f>
        <v>00439880063</v>
      </c>
      <c r="B85" s="14" t="s">
        <v>8017</v>
      </c>
      <c r="C85" s="14" t="s">
        <v>137</v>
      </c>
    </row>
    <row r="86" spans="1:3" s="18" customFormat="1" ht="17.25" customHeight="1" x14ac:dyDescent="0.25">
      <c r="A86" s="14" t="str">
        <f>"00387980063"</f>
        <v>00387980063</v>
      </c>
      <c r="B86" s="14" t="s">
        <v>8069</v>
      </c>
      <c r="C86" s="14" t="s">
        <v>137</v>
      </c>
    </row>
    <row r="87" spans="1:3" s="18" customFormat="1" ht="17.25" customHeight="1" x14ac:dyDescent="0.25">
      <c r="A87" s="14" t="s">
        <v>8460</v>
      </c>
      <c r="B87" s="14" t="s">
        <v>8461</v>
      </c>
      <c r="C87" s="14" t="s">
        <v>137</v>
      </c>
    </row>
    <row r="88" spans="1:3" s="18" customFormat="1" ht="17.25" customHeight="1" x14ac:dyDescent="0.25">
      <c r="A88" s="14" t="s">
        <v>6820</v>
      </c>
      <c r="B88" s="14" t="s">
        <v>6821</v>
      </c>
      <c r="C88" s="14" t="s">
        <v>137</v>
      </c>
    </row>
    <row r="89" spans="1:3" s="18" customFormat="1" ht="17.25" customHeight="1" x14ac:dyDescent="0.25">
      <c r="A89" s="14" t="s">
        <v>6598</v>
      </c>
      <c r="B89" s="14" t="s">
        <v>6599</v>
      </c>
      <c r="C89" s="14" t="s">
        <v>137</v>
      </c>
    </row>
    <row r="90" spans="1:3" s="18" customFormat="1" ht="17.25" customHeight="1" x14ac:dyDescent="0.25">
      <c r="A90" s="14" t="str">
        <f>"02588830063"</f>
        <v>02588830063</v>
      </c>
      <c r="B90" s="14" t="s">
        <v>6595</v>
      </c>
      <c r="C90" s="14" t="s">
        <v>137</v>
      </c>
    </row>
    <row r="91" spans="1:3" s="18" customFormat="1" ht="17.25" customHeight="1" x14ac:dyDescent="0.25">
      <c r="A91" s="14" t="str">
        <f>"01575900061"</f>
        <v>01575900061</v>
      </c>
      <c r="B91" s="14" t="s">
        <v>1156</v>
      </c>
      <c r="C91" s="14" t="s">
        <v>137</v>
      </c>
    </row>
    <row r="92" spans="1:3" s="18" customFormat="1" ht="17.25" customHeight="1" x14ac:dyDescent="0.25">
      <c r="A92" s="14" t="str">
        <f>"01056510421"</f>
        <v>01056510421</v>
      </c>
      <c r="B92" s="14" t="s">
        <v>2891</v>
      </c>
      <c r="C92" s="14" t="s">
        <v>140</v>
      </c>
    </row>
    <row r="93" spans="1:3" s="18" customFormat="1" ht="17.25" customHeight="1" x14ac:dyDescent="0.25">
      <c r="A93" s="14" t="str">
        <f>"00537840407"</f>
        <v>00537840407</v>
      </c>
      <c r="B93" s="14" t="s">
        <v>642</v>
      </c>
      <c r="C93" s="14" t="s">
        <v>140</v>
      </c>
    </row>
    <row r="94" spans="1:3" s="18" customFormat="1" ht="17.25" customHeight="1" x14ac:dyDescent="0.25">
      <c r="A94" s="14" t="str">
        <f>"00078000429"</f>
        <v>00078000429</v>
      </c>
      <c r="B94" s="14" t="s">
        <v>5381</v>
      </c>
      <c r="C94" s="14" t="s">
        <v>140</v>
      </c>
    </row>
    <row r="95" spans="1:3" s="18" customFormat="1" ht="17.25" customHeight="1" x14ac:dyDescent="0.25">
      <c r="A95" s="14" t="str">
        <f>"01419770423"</f>
        <v>01419770423</v>
      </c>
      <c r="B95" s="14" t="s">
        <v>139</v>
      </c>
      <c r="C95" s="14" t="s">
        <v>140</v>
      </c>
    </row>
    <row r="96" spans="1:3" s="18" customFormat="1" ht="17.25" customHeight="1" x14ac:dyDescent="0.25">
      <c r="A96" s="14" t="s">
        <v>10334</v>
      </c>
      <c r="B96" s="14" t="s">
        <v>10335</v>
      </c>
      <c r="C96" s="14" t="s">
        <v>140</v>
      </c>
    </row>
    <row r="97" spans="1:3" s="18" customFormat="1" ht="17.25" customHeight="1" x14ac:dyDescent="0.25">
      <c r="A97" s="14" t="s">
        <v>10432</v>
      </c>
      <c r="B97" s="14" t="s">
        <v>10433</v>
      </c>
      <c r="C97" s="14" t="s">
        <v>140</v>
      </c>
    </row>
    <row r="98" spans="1:3" s="18" customFormat="1" ht="17.25" customHeight="1" x14ac:dyDescent="0.25">
      <c r="A98" s="14" t="str">
        <f>"02427770421"</f>
        <v>02427770421</v>
      </c>
      <c r="B98" s="14" t="s">
        <v>10443</v>
      </c>
      <c r="C98" s="14" t="s">
        <v>140</v>
      </c>
    </row>
    <row r="99" spans="1:3" s="18" customFormat="1" ht="17.25" customHeight="1" x14ac:dyDescent="0.25">
      <c r="A99" s="14" t="str">
        <f>"00079050423"</f>
        <v>00079050423</v>
      </c>
      <c r="B99" s="14" t="s">
        <v>7025</v>
      </c>
      <c r="C99" s="14" t="s">
        <v>140</v>
      </c>
    </row>
    <row r="100" spans="1:3" s="18" customFormat="1" ht="17.25" customHeight="1" x14ac:dyDescent="0.25">
      <c r="A100" s="14" t="s">
        <v>8458</v>
      </c>
      <c r="B100" s="14" t="s">
        <v>8459</v>
      </c>
      <c r="C100" s="14" t="s">
        <v>140</v>
      </c>
    </row>
    <row r="101" spans="1:3" s="18" customFormat="1" ht="17.25" customHeight="1" x14ac:dyDescent="0.25">
      <c r="A101" s="14" t="s">
        <v>10555</v>
      </c>
      <c r="B101" s="14" t="s">
        <v>10556</v>
      </c>
      <c r="C101" s="14" t="s">
        <v>140</v>
      </c>
    </row>
    <row r="102" spans="1:3" s="18" customFormat="1" ht="17.25" customHeight="1" x14ac:dyDescent="0.25">
      <c r="A102" s="14" t="str">
        <f>"00170290423"</f>
        <v>00170290423</v>
      </c>
      <c r="B102" s="14" t="s">
        <v>7013</v>
      </c>
      <c r="C102" s="14" t="s">
        <v>140</v>
      </c>
    </row>
    <row r="103" spans="1:3" s="18" customFormat="1" ht="17.25" customHeight="1" x14ac:dyDescent="0.25">
      <c r="A103" s="14" t="str">
        <f>"02578620425"</f>
        <v>02578620425</v>
      </c>
      <c r="B103" s="14" t="s">
        <v>10302</v>
      </c>
      <c r="C103" s="14" t="s">
        <v>140</v>
      </c>
    </row>
    <row r="104" spans="1:3" s="18" customFormat="1" ht="17.25" customHeight="1" x14ac:dyDescent="0.25">
      <c r="A104" s="14" t="s">
        <v>7499</v>
      </c>
      <c r="B104" s="14" t="s">
        <v>7500</v>
      </c>
      <c r="C104" s="14" t="s">
        <v>140</v>
      </c>
    </row>
    <row r="105" spans="1:3" s="18" customFormat="1" ht="17.25" customHeight="1" x14ac:dyDescent="0.25">
      <c r="A105" s="14" t="str">
        <f>"00673870424"</f>
        <v>00673870424</v>
      </c>
      <c r="B105" s="14" t="s">
        <v>7736</v>
      </c>
      <c r="C105" s="14" t="s">
        <v>140</v>
      </c>
    </row>
    <row r="106" spans="1:3" s="18" customFormat="1" ht="17.25" customHeight="1" x14ac:dyDescent="0.25">
      <c r="A106" s="14" t="s">
        <v>7717</v>
      </c>
      <c r="B106" s="14" t="s">
        <v>7718</v>
      </c>
      <c r="C106" s="14" t="s">
        <v>140</v>
      </c>
    </row>
    <row r="107" spans="1:3" s="18" customFormat="1" ht="17.25" customHeight="1" x14ac:dyDescent="0.25">
      <c r="A107" s="14" t="str">
        <f>"01419970429"</f>
        <v>01419970429</v>
      </c>
      <c r="B107" s="14" t="s">
        <v>10300</v>
      </c>
      <c r="C107" s="14" t="s">
        <v>140</v>
      </c>
    </row>
    <row r="108" spans="1:3" s="18" customFormat="1" ht="17.25" customHeight="1" x14ac:dyDescent="0.25">
      <c r="A108" s="14" t="s">
        <v>3063</v>
      </c>
      <c r="B108" s="14" t="s">
        <v>3064</v>
      </c>
      <c r="C108" s="14" t="s">
        <v>140</v>
      </c>
    </row>
    <row r="109" spans="1:3" s="18" customFormat="1" ht="17.25" customHeight="1" x14ac:dyDescent="0.25">
      <c r="A109" s="14" t="str">
        <f>"02816620427"</f>
        <v>02816620427</v>
      </c>
      <c r="B109" s="14" t="s">
        <v>9334</v>
      </c>
      <c r="C109" s="14" t="s">
        <v>140</v>
      </c>
    </row>
    <row r="110" spans="1:3" s="18" customFormat="1" ht="17.25" customHeight="1" x14ac:dyDescent="0.25">
      <c r="A110" s="14" t="s">
        <v>10366</v>
      </c>
      <c r="B110" s="14" t="s">
        <v>10367</v>
      </c>
      <c r="C110" s="14" t="s">
        <v>140</v>
      </c>
    </row>
    <row r="111" spans="1:3" s="18" customFormat="1" ht="17.25" customHeight="1" x14ac:dyDescent="0.25">
      <c r="A111" s="14" t="s">
        <v>9772</v>
      </c>
      <c r="B111" s="14" t="s">
        <v>9773</v>
      </c>
      <c r="C111" s="14" t="s">
        <v>140</v>
      </c>
    </row>
    <row r="112" spans="1:3" s="18" customFormat="1" ht="17.25" customHeight="1" x14ac:dyDescent="0.25">
      <c r="A112" s="14" t="str">
        <f>"00922500426"</f>
        <v>00922500426</v>
      </c>
      <c r="B112" s="14" t="s">
        <v>7616</v>
      </c>
      <c r="C112" s="14" t="s">
        <v>140</v>
      </c>
    </row>
    <row r="113" spans="1:3" s="18" customFormat="1" ht="17.25" customHeight="1" x14ac:dyDescent="0.25">
      <c r="A113" s="14" t="str">
        <f>"02738830427"</f>
        <v>02738830427</v>
      </c>
      <c r="B113" s="14" t="s">
        <v>8224</v>
      </c>
      <c r="C113" s="14" t="s">
        <v>140</v>
      </c>
    </row>
    <row r="114" spans="1:3" s="18" customFormat="1" ht="17.25" customHeight="1" x14ac:dyDescent="0.25">
      <c r="A114" s="14" t="s">
        <v>10305</v>
      </c>
      <c r="B114" s="14" t="s">
        <v>10306</v>
      </c>
      <c r="C114" s="14" t="s">
        <v>140</v>
      </c>
    </row>
    <row r="115" spans="1:3" s="18" customFormat="1" ht="17.25" customHeight="1" x14ac:dyDescent="0.25">
      <c r="A115" s="14" t="s">
        <v>10362</v>
      </c>
      <c r="B115" s="14" t="s">
        <v>10363</v>
      </c>
      <c r="C115" s="14" t="s">
        <v>140</v>
      </c>
    </row>
    <row r="116" spans="1:3" s="18" customFormat="1" ht="17.25" customHeight="1" x14ac:dyDescent="0.25">
      <c r="A116" s="14" t="str">
        <f>"00520450073"</f>
        <v>00520450073</v>
      </c>
      <c r="B116" s="14" t="s">
        <v>5422</v>
      </c>
      <c r="C116" s="14" t="s">
        <v>5423</v>
      </c>
    </row>
    <row r="117" spans="1:3" s="18" customFormat="1" ht="17.25" customHeight="1" x14ac:dyDescent="0.25">
      <c r="A117" s="14" t="s">
        <v>7257</v>
      </c>
      <c r="B117" s="14" t="s">
        <v>7258</v>
      </c>
      <c r="C117" s="14" t="s">
        <v>27</v>
      </c>
    </row>
    <row r="118" spans="1:3" s="18" customFormat="1" ht="17.25" customHeight="1" x14ac:dyDescent="0.25">
      <c r="A118" s="14" t="s">
        <v>7149</v>
      </c>
      <c r="B118" s="14" t="s">
        <v>7150</v>
      </c>
      <c r="C118" s="14" t="s">
        <v>27</v>
      </c>
    </row>
    <row r="119" spans="1:3" s="18" customFormat="1" ht="17.25" customHeight="1" x14ac:dyDescent="0.25">
      <c r="A119" s="14" t="s">
        <v>7147</v>
      </c>
      <c r="B119" s="14" t="s">
        <v>7148</v>
      </c>
      <c r="C119" s="14" t="s">
        <v>27</v>
      </c>
    </row>
    <row r="120" spans="1:3" s="18" customFormat="1" ht="17.25" customHeight="1" x14ac:dyDescent="0.25">
      <c r="A120" s="14" t="s">
        <v>630</v>
      </c>
      <c r="B120" s="14" t="s">
        <v>631</v>
      </c>
      <c r="C120" s="14" t="s">
        <v>27</v>
      </c>
    </row>
    <row r="121" spans="1:3" s="18" customFormat="1" ht="17.25" customHeight="1" x14ac:dyDescent="0.25">
      <c r="A121" s="14" t="str">
        <f>"01961360516"</f>
        <v>01961360516</v>
      </c>
      <c r="B121" s="14" t="s">
        <v>5464</v>
      </c>
      <c r="C121" s="14" t="s">
        <v>27</v>
      </c>
    </row>
    <row r="122" spans="1:3" s="18" customFormat="1" ht="17.25" customHeight="1" x14ac:dyDescent="0.25">
      <c r="A122" s="14" t="s">
        <v>7583</v>
      </c>
      <c r="B122" s="14" t="s">
        <v>7584</v>
      </c>
      <c r="C122" s="14" t="s">
        <v>27</v>
      </c>
    </row>
    <row r="123" spans="1:3" s="18" customFormat="1" ht="17.25" customHeight="1" x14ac:dyDescent="0.25">
      <c r="A123" s="14" t="s">
        <v>8466</v>
      </c>
      <c r="B123" s="14" t="s">
        <v>8467</v>
      </c>
      <c r="C123" s="14" t="s">
        <v>27</v>
      </c>
    </row>
    <row r="124" spans="1:3" s="18" customFormat="1" ht="17.25" customHeight="1" x14ac:dyDescent="0.25">
      <c r="A124" s="14" t="s">
        <v>7157</v>
      </c>
      <c r="B124" s="14" t="s">
        <v>7158</v>
      </c>
      <c r="C124" s="14" t="s">
        <v>27</v>
      </c>
    </row>
    <row r="125" spans="1:3" s="18" customFormat="1" ht="17.25" customHeight="1" x14ac:dyDescent="0.25">
      <c r="A125" s="14" t="s">
        <v>5962</v>
      </c>
      <c r="B125" s="14" t="s">
        <v>5963</v>
      </c>
      <c r="C125" s="14" t="s">
        <v>27</v>
      </c>
    </row>
    <row r="126" spans="1:3" s="18" customFormat="1" ht="17.25" customHeight="1" x14ac:dyDescent="0.25">
      <c r="A126" s="14" t="s">
        <v>5916</v>
      </c>
      <c r="B126" s="14" t="s">
        <v>5917</v>
      </c>
      <c r="C126" s="14" t="s">
        <v>27</v>
      </c>
    </row>
    <row r="127" spans="1:3" s="18" customFormat="1" ht="17.25" customHeight="1" x14ac:dyDescent="0.25">
      <c r="A127" s="14" t="str">
        <f>"01342860515"</f>
        <v>01342860515</v>
      </c>
      <c r="B127" s="14" t="s">
        <v>5156</v>
      </c>
      <c r="C127" s="14" t="s">
        <v>27</v>
      </c>
    </row>
    <row r="128" spans="1:3" s="18" customFormat="1" ht="17.25" customHeight="1" x14ac:dyDescent="0.25">
      <c r="A128" s="14" t="str">
        <f>"01802470516"</f>
        <v>01802470516</v>
      </c>
      <c r="B128" s="14" t="s">
        <v>2832</v>
      </c>
      <c r="C128" s="14" t="s">
        <v>27</v>
      </c>
    </row>
    <row r="129" spans="1:3" s="18" customFormat="1" ht="17.25" customHeight="1" x14ac:dyDescent="0.25">
      <c r="A129" s="14" t="str">
        <f>"00325360519"</f>
        <v>00325360519</v>
      </c>
      <c r="B129" s="14" t="s">
        <v>26</v>
      </c>
      <c r="C129" s="14" t="s">
        <v>27</v>
      </c>
    </row>
    <row r="130" spans="1:3" s="18" customFormat="1" ht="17.25" customHeight="1" x14ac:dyDescent="0.25">
      <c r="A130" s="14" t="str">
        <f>"01520680446"</f>
        <v>01520680446</v>
      </c>
      <c r="B130" s="14" t="s">
        <v>5329</v>
      </c>
      <c r="C130" s="14" t="s">
        <v>2603</v>
      </c>
    </row>
    <row r="131" spans="1:3" s="18" customFormat="1" ht="17.25" customHeight="1" x14ac:dyDescent="0.25">
      <c r="A131" s="14" t="str">
        <f>"01616120448"</f>
        <v>01616120448</v>
      </c>
      <c r="B131" s="14" t="s">
        <v>2602</v>
      </c>
      <c r="C131" s="14" t="s">
        <v>2603</v>
      </c>
    </row>
    <row r="132" spans="1:3" s="18" customFormat="1" ht="17.25" customHeight="1" x14ac:dyDescent="0.25">
      <c r="A132" s="14" t="str">
        <f>"01385160443"</f>
        <v>01385160443</v>
      </c>
      <c r="B132" s="14" t="s">
        <v>7721</v>
      </c>
      <c r="C132" s="14" t="s">
        <v>2603</v>
      </c>
    </row>
    <row r="133" spans="1:3" s="18" customFormat="1" ht="17.25" customHeight="1" x14ac:dyDescent="0.25">
      <c r="A133" s="14" t="str">
        <f>"01457430443"</f>
        <v>01457430443</v>
      </c>
      <c r="B133" s="14" t="s">
        <v>7303</v>
      </c>
      <c r="C133" s="14" t="s">
        <v>2603</v>
      </c>
    </row>
    <row r="134" spans="1:3" s="18" customFormat="1" ht="17.25" customHeight="1" x14ac:dyDescent="0.25">
      <c r="A134" s="14" t="str">
        <f>"02187730441"</f>
        <v>02187730441</v>
      </c>
      <c r="B134" s="14" t="s">
        <v>5809</v>
      </c>
      <c r="C134" s="14" t="s">
        <v>2603</v>
      </c>
    </row>
    <row r="135" spans="1:3" s="18" customFormat="1" ht="17.25" customHeight="1" x14ac:dyDescent="0.25">
      <c r="A135" s="14" t="str">
        <f>"02394890442"</f>
        <v>02394890442</v>
      </c>
      <c r="B135" s="14" t="s">
        <v>8223</v>
      </c>
      <c r="C135" s="14" t="s">
        <v>2603</v>
      </c>
    </row>
    <row r="136" spans="1:3" s="18" customFormat="1" ht="17.25" customHeight="1" x14ac:dyDescent="0.25">
      <c r="A136" s="14" t="str">
        <f>"00410650444"</f>
        <v>00410650444</v>
      </c>
      <c r="B136" s="14" t="s">
        <v>8056</v>
      </c>
      <c r="C136" s="14" t="s">
        <v>2603</v>
      </c>
    </row>
    <row r="137" spans="1:3" s="18" customFormat="1" ht="17.25" customHeight="1" x14ac:dyDescent="0.25">
      <c r="A137" s="14" t="s">
        <v>2903</v>
      </c>
      <c r="B137" s="14" t="s">
        <v>2904</v>
      </c>
      <c r="C137" s="14" t="s">
        <v>2603</v>
      </c>
    </row>
    <row r="138" spans="1:3" s="18" customFormat="1" ht="17.25" customHeight="1" x14ac:dyDescent="0.25">
      <c r="A138" s="14" t="s">
        <v>3831</v>
      </c>
      <c r="B138" s="14" t="s">
        <v>3832</v>
      </c>
      <c r="C138" s="14" t="s">
        <v>2603</v>
      </c>
    </row>
    <row r="139" spans="1:3" s="18" customFormat="1" ht="17.25" customHeight="1" x14ac:dyDescent="0.25">
      <c r="A139" s="14" t="s">
        <v>3525</v>
      </c>
      <c r="B139" s="14" t="s">
        <v>3526</v>
      </c>
      <c r="C139" s="14" t="s">
        <v>2603</v>
      </c>
    </row>
    <row r="140" spans="1:3" s="18" customFormat="1" ht="17.25" customHeight="1" x14ac:dyDescent="0.25">
      <c r="A140" s="14" t="str">
        <f>"01615460449"</f>
        <v>01615460449</v>
      </c>
      <c r="B140" s="14" t="s">
        <v>8221</v>
      </c>
      <c r="C140" s="14" t="s">
        <v>2603</v>
      </c>
    </row>
    <row r="141" spans="1:3" s="18" customFormat="1" ht="17.25" customHeight="1" x14ac:dyDescent="0.25">
      <c r="A141" s="14" t="s">
        <v>6159</v>
      </c>
      <c r="B141" s="14" t="s">
        <v>6160</v>
      </c>
      <c r="C141" s="14" t="s">
        <v>2603</v>
      </c>
    </row>
    <row r="142" spans="1:3" s="18" customFormat="1" ht="17.25" customHeight="1" x14ac:dyDescent="0.25">
      <c r="A142" s="14" t="str">
        <f>"01161080443"</f>
        <v>01161080443</v>
      </c>
      <c r="B142" s="14" t="s">
        <v>3494</v>
      </c>
      <c r="C142" s="14" t="s">
        <v>2603</v>
      </c>
    </row>
    <row r="143" spans="1:3" s="18" customFormat="1" ht="17.25" customHeight="1" x14ac:dyDescent="0.25">
      <c r="A143" s="14" t="str">
        <f>"01991520444"</f>
        <v>01991520444</v>
      </c>
      <c r="B143" s="14" t="s">
        <v>5672</v>
      </c>
      <c r="C143" s="14" t="s">
        <v>2603</v>
      </c>
    </row>
    <row r="144" spans="1:3" s="18" customFormat="1" ht="17.25" customHeight="1" x14ac:dyDescent="0.25">
      <c r="A144" s="14" t="s">
        <v>3549</v>
      </c>
      <c r="B144" s="14" t="s">
        <v>3550</v>
      </c>
      <c r="C144" s="14" t="s">
        <v>2603</v>
      </c>
    </row>
    <row r="145" spans="1:3" s="18" customFormat="1" ht="17.25" customHeight="1" x14ac:dyDescent="0.25">
      <c r="A145" s="14" t="str">
        <f>"02333240444"</f>
        <v>02333240444</v>
      </c>
      <c r="B145" s="14" t="s">
        <v>6938</v>
      </c>
      <c r="C145" s="14" t="s">
        <v>2603</v>
      </c>
    </row>
    <row r="146" spans="1:3" s="18" customFormat="1" ht="17.25" customHeight="1" x14ac:dyDescent="0.25">
      <c r="A146" s="14" t="str">
        <f>"00132540055"</f>
        <v>00132540055</v>
      </c>
      <c r="B146" s="14" t="s">
        <v>6116</v>
      </c>
      <c r="C146" s="14" t="s">
        <v>5340</v>
      </c>
    </row>
    <row r="147" spans="1:3" s="18" customFormat="1" ht="17.25" customHeight="1" x14ac:dyDescent="0.25">
      <c r="A147" s="14" t="s">
        <v>5338</v>
      </c>
      <c r="B147" s="14" t="s">
        <v>5339</v>
      </c>
      <c r="C147" s="14" t="s">
        <v>5340</v>
      </c>
    </row>
    <row r="148" spans="1:3" s="18" customFormat="1" ht="17.25" customHeight="1" x14ac:dyDescent="0.25">
      <c r="A148" s="14" t="s">
        <v>9944</v>
      </c>
      <c r="B148" s="14" t="s">
        <v>9945</v>
      </c>
      <c r="C148" s="14" t="s">
        <v>109</v>
      </c>
    </row>
    <row r="149" spans="1:3" s="18" customFormat="1" ht="17.25" customHeight="1" x14ac:dyDescent="0.25">
      <c r="A149" s="14" t="s">
        <v>9170</v>
      </c>
      <c r="B149" s="14" t="s">
        <v>9171</v>
      </c>
      <c r="C149" s="14" t="s">
        <v>109</v>
      </c>
    </row>
    <row r="150" spans="1:3" s="18" customFormat="1" ht="17.25" customHeight="1" x14ac:dyDescent="0.25">
      <c r="A150" s="14" t="s">
        <v>9818</v>
      </c>
      <c r="B150" s="14" t="s">
        <v>9819</v>
      </c>
      <c r="C150" s="14" t="s">
        <v>109</v>
      </c>
    </row>
    <row r="151" spans="1:3" s="18" customFormat="1" ht="17.25" customHeight="1" x14ac:dyDescent="0.25">
      <c r="A151" s="14" t="s">
        <v>9967</v>
      </c>
      <c r="B151" s="14" t="s">
        <v>9968</v>
      </c>
      <c r="C151" s="14" t="s">
        <v>109</v>
      </c>
    </row>
    <row r="152" spans="1:3" s="18" customFormat="1" ht="17.25" customHeight="1" x14ac:dyDescent="0.25">
      <c r="A152" s="14" t="str">
        <f>"02593140649"</f>
        <v>02593140649</v>
      </c>
      <c r="B152" s="14" t="s">
        <v>2642</v>
      </c>
      <c r="C152" s="14" t="s">
        <v>109</v>
      </c>
    </row>
    <row r="153" spans="1:3" s="18" customFormat="1" ht="17.25" customHeight="1" x14ac:dyDescent="0.25">
      <c r="A153" s="14" t="s">
        <v>5405</v>
      </c>
      <c r="B153" s="14" t="s">
        <v>5406</v>
      </c>
      <c r="C153" s="14" t="s">
        <v>109</v>
      </c>
    </row>
    <row r="154" spans="1:3" s="18" customFormat="1" ht="17.25" customHeight="1" x14ac:dyDescent="0.25">
      <c r="A154" s="14" t="s">
        <v>9592</v>
      </c>
      <c r="B154" s="14" t="s">
        <v>9593</v>
      </c>
      <c r="C154" s="14" t="s">
        <v>109</v>
      </c>
    </row>
    <row r="155" spans="1:3" s="18" customFormat="1" ht="17.25" customHeight="1" x14ac:dyDescent="0.25">
      <c r="A155" s="14" t="s">
        <v>8827</v>
      </c>
      <c r="B155" s="14" t="s">
        <v>8828</v>
      </c>
      <c r="C155" s="14" t="s">
        <v>109</v>
      </c>
    </row>
    <row r="156" spans="1:3" s="18" customFormat="1" ht="17.25" customHeight="1" x14ac:dyDescent="0.25">
      <c r="A156" s="14" t="s">
        <v>9793</v>
      </c>
      <c r="B156" s="14" t="s">
        <v>9794</v>
      </c>
      <c r="C156" s="14" t="s">
        <v>109</v>
      </c>
    </row>
    <row r="157" spans="1:3" s="18" customFormat="1" ht="17.25" customHeight="1" x14ac:dyDescent="0.25">
      <c r="A157" s="14" t="s">
        <v>9141</v>
      </c>
      <c r="B157" s="14" t="s">
        <v>9142</v>
      </c>
      <c r="C157" s="14" t="s">
        <v>109</v>
      </c>
    </row>
    <row r="158" spans="1:3" s="18" customFormat="1" ht="17.25" customHeight="1" x14ac:dyDescent="0.25">
      <c r="A158" s="14" t="s">
        <v>9920</v>
      </c>
      <c r="B158" s="14" t="s">
        <v>9921</v>
      </c>
      <c r="C158" s="14" t="s">
        <v>109</v>
      </c>
    </row>
    <row r="159" spans="1:3" s="18" customFormat="1" ht="17.25" customHeight="1" x14ac:dyDescent="0.25">
      <c r="A159" s="14" t="s">
        <v>2968</v>
      </c>
      <c r="B159" s="14" t="s">
        <v>2969</v>
      </c>
      <c r="C159" s="14" t="s">
        <v>109</v>
      </c>
    </row>
    <row r="160" spans="1:3" s="18" customFormat="1" ht="17.25" customHeight="1" x14ac:dyDescent="0.25">
      <c r="A160" s="14" t="s">
        <v>9973</v>
      </c>
      <c r="B160" s="14" t="s">
        <v>9974</v>
      </c>
      <c r="C160" s="14" t="s">
        <v>109</v>
      </c>
    </row>
    <row r="161" spans="1:3" s="18" customFormat="1" ht="17.25" customHeight="1" x14ac:dyDescent="0.25">
      <c r="A161" s="14" t="s">
        <v>9253</v>
      </c>
      <c r="B161" s="14" t="s">
        <v>9254</v>
      </c>
      <c r="C161" s="14" t="s">
        <v>109</v>
      </c>
    </row>
    <row r="162" spans="1:3" s="18" customFormat="1" ht="17.25" customHeight="1" x14ac:dyDescent="0.25">
      <c r="A162" s="14" t="s">
        <v>9829</v>
      </c>
      <c r="B162" s="14" t="s">
        <v>9830</v>
      </c>
      <c r="C162" s="14" t="s">
        <v>109</v>
      </c>
    </row>
    <row r="163" spans="1:3" s="18" customFormat="1" ht="17.25" customHeight="1" x14ac:dyDescent="0.25">
      <c r="A163" s="14" t="s">
        <v>3621</v>
      </c>
      <c r="B163" s="14" t="s">
        <v>3622</v>
      </c>
      <c r="C163" s="14" t="s">
        <v>109</v>
      </c>
    </row>
    <row r="164" spans="1:3" s="18" customFormat="1" ht="17.25" customHeight="1" x14ac:dyDescent="0.25">
      <c r="A164" s="14" t="s">
        <v>3357</v>
      </c>
      <c r="B164" s="14" t="s">
        <v>3358</v>
      </c>
      <c r="C164" s="14" t="s">
        <v>109</v>
      </c>
    </row>
    <row r="165" spans="1:3" s="18" customFormat="1" ht="17.25" customHeight="1" x14ac:dyDescent="0.25">
      <c r="A165" s="14" t="s">
        <v>6055</v>
      </c>
      <c r="B165" s="14" t="s">
        <v>6056</v>
      </c>
      <c r="C165" s="14" t="s">
        <v>109</v>
      </c>
    </row>
    <row r="166" spans="1:3" s="18" customFormat="1" ht="17.25" customHeight="1" x14ac:dyDescent="0.25">
      <c r="A166" s="14" t="s">
        <v>6372</v>
      </c>
      <c r="B166" s="14" t="s">
        <v>6373</v>
      </c>
      <c r="C166" s="14" t="s">
        <v>109</v>
      </c>
    </row>
    <row r="167" spans="1:3" s="18" customFormat="1" ht="17.25" customHeight="1" x14ac:dyDescent="0.25">
      <c r="A167" s="14" t="s">
        <v>2643</v>
      </c>
      <c r="B167" s="14" t="s">
        <v>2644</v>
      </c>
      <c r="C167" s="14" t="s">
        <v>109</v>
      </c>
    </row>
    <row r="168" spans="1:3" s="18" customFormat="1" ht="17.25" customHeight="1" x14ac:dyDescent="0.25">
      <c r="A168" s="14" t="s">
        <v>3693</v>
      </c>
      <c r="B168" s="14" t="s">
        <v>3694</v>
      </c>
      <c r="C168" s="14" t="s">
        <v>109</v>
      </c>
    </row>
    <row r="169" spans="1:3" s="18" customFormat="1" ht="17.25" customHeight="1" x14ac:dyDescent="0.25">
      <c r="A169" s="14" t="s">
        <v>9059</v>
      </c>
      <c r="B169" s="14" t="s">
        <v>9060</v>
      </c>
      <c r="C169" s="14" t="s">
        <v>109</v>
      </c>
    </row>
    <row r="170" spans="1:3" s="18" customFormat="1" ht="17.25" customHeight="1" x14ac:dyDescent="0.25">
      <c r="A170" s="14" t="str">
        <f>"02762340640"</f>
        <v>02762340640</v>
      </c>
      <c r="B170" s="14" t="s">
        <v>3663</v>
      </c>
      <c r="C170" s="14" t="s">
        <v>109</v>
      </c>
    </row>
    <row r="171" spans="1:3" s="18" customFormat="1" ht="17.25" customHeight="1" x14ac:dyDescent="0.25">
      <c r="A171" s="14" t="s">
        <v>3722</v>
      </c>
      <c r="B171" s="14" t="s">
        <v>3723</v>
      </c>
      <c r="C171" s="14" t="s">
        <v>109</v>
      </c>
    </row>
    <row r="172" spans="1:3" s="18" customFormat="1" ht="17.25" customHeight="1" x14ac:dyDescent="0.25">
      <c r="A172" s="14" t="s">
        <v>9940</v>
      </c>
      <c r="B172" s="14" t="s">
        <v>9941</v>
      </c>
      <c r="C172" s="14" t="s">
        <v>109</v>
      </c>
    </row>
    <row r="173" spans="1:3" s="18" customFormat="1" ht="17.25" customHeight="1" x14ac:dyDescent="0.25">
      <c r="A173" s="14" t="s">
        <v>10004</v>
      </c>
      <c r="B173" s="14" t="s">
        <v>10005</v>
      </c>
      <c r="C173" s="14" t="s">
        <v>109</v>
      </c>
    </row>
    <row r="174" spans="1:3" s="18" customFormat="1" ht="17.25" customHeight="1" x14ac:dyDescent="0.25">
      <c r="A174" s="14" t="str">
        <f>"01753470648"</f>
        <v>01753470648</v>
      </c>
      <c r="B174" s="14" t="s">
        <v>5435</v>
      </c>
      <c r="C174" s="14" t="s">
        <v>109</v>
      </c>
    </row>
    <row r="175" spans="1:3" s="18" customFormat="1" ht="17.25" customHeight="1" x14ac:dyDescent="0.25">
      <c r="A175" s="14" t="s">
        <v>9642</v>
      </c>
      <c r="B175" s="14" t="s">
        <v>9643</v>
      </c>
      <c r="C175" s="14" t="s">
        <v>109</v>
      </c>
    </row>
    <row r="176" spans="1:3" s="18" customFormat="1" ht="17.25" customHeight="1" x14ac:dyDescent="0.25">
      <c r="A176" s="14" t="s">
        <v>3623</v>
      </c>
      <c r="B176" s="14" t="s">
        <v>3624</v>
      </c>
      <c r="C176" s="14" t="s">
        <v>109</v>
      </c>
    </row>
    <row r="177" spans="1:3" s="18" customFormat="1" ht="17.25" customHeight="1" x14ac:dyDescent="0.25">
      <c r="A177" s="14" t="s">
        <v>5562</v>
      </c>
      <c r="B177" s="14" t="s">
        <v>5563</v>
      </c>
      <c r="C177" s="14" t="s">
        <v>109</v>
      </c>
    </row>
    <row r="178" spans="1:3" s="18" customFormat="1" ht="17.25" customHeight="1" x14ac:dyDescent="0.25">
      <c r="A178" s="14" t="s">
        <v>3259</v>
      </c>
      <c r="B178" s="14" t="s">
        <v>3260</v>
      </c>
      <c r="C178" s="14" t="s">
        <v>109</v>
      </c>
    </row>
    <row r="179" spans="1:3" s="18" customFormat="1" ht="17.25" customHeight="1" x14ac:dyDescent="0.25">
      <c r="A179" s="14" t="s">
        <v>5659</v>
      </c>
      <c r="B179" s="14" t="s">
        <v>5660</v>
      </c>
      <c r="C179" s="14" t="s">
        <v>109</v>
      </c>
    </row>
    <row r="180" spans="1:3" s="18" customFormat="1" ht="17.25" customHeight="1" x14ac:dyDescent="0.25">
      <c r="A180" s="14" t="s">
        <v>9803</v>
      </c>
      <c r="B180" s="14" t="s">
        <v>9804</v>
      </c>
      <c r="C180" s="14" t="s">
        <v>109</v>
      </c>
    </row>
    <row r="181" spans="1:3" s="18" customFormat="1" ht="17.25" customHeight="1" x14ac:dyDescent="0.25">
      <c r="A181" s="14" t="s">
        <v>2634</v>
      </c>
      <c r="B181" s="14" t="s">
        <v>2635</v>
      </c>
      <c r="C181" s="14" t="s">
        <v>109</v>
      </c>
    </row>
    <row r="182" spans="1:3" s="18" customFormat="1" ht="17.25" customHeight="1" x14ac:dyDescent="0.25">
      <c r="A182" s="14" t="s">
        <v>3564</v>
      </c>
      <c r="B182" s="14" t="s">
        <v>3565</v>
      </c>
      <c r="C182" s="14" t="s">
        <v>109</v>
      </c>
    </row>
    <row r="183" spans="1:3" s="18" customFormat="1" ht="17.25" customHeight="1" x14ac:dyDescent="0.25">
      <c r="A183" s="14" t="s">
        <v>5699</v>
      </c>
      <c r="B183" s="14" t="s">
        <v>5700</v>
      </c>
      <c r="C183" s="14" t="s">
        <v>109</v>
      </c>
    </row>
    <row r="184" spans="1:3" s="18" customFormat="1" ht="17.25" customHeight="1" x14ac:dyDescent="0.25">
      <c r="A184" s="14" t="s">
        <v>4183</v>
      </c>
      <c r="B184" s="14" t="s">
        <v>4184</v>
      </c>
      <c r="C184" s="14" t="s">
        <v>109</v>
      </c>
    </row>
    <row r="185" spans="1:3" s="18" customFormat="1" ht="17.25" customHeight="1" x14ac:dyDescent="0.25">
      <c r="A185" s="14" t="s">
        <v>107</v>
      </c>
      <c r="B185" s="14" t="s">
        <v>108</v>
      </c>
      <c r="C185" s="14" t="s">
        <v>109</v>
      </c>
    </row>
    <row r="186" spans="1:3" s="18" customFormat="1" ht="17.25" customHeight="1" x14ac:dyDescent="0.25">
      <c r="A186" s="14" t="s">
        <v>2733</v>
      </c>
      <c r="B186" s="14" t="s">
        <v>2734</v>
      </c>
      <c r="C186" s="14" t="s">
        <v>109</v>
      </c>
    </row>
    <row r="187" spans="1:3" s="18" customFormat="1" ht="17.25" customHeight="1" x14ac:dyDescent="0.25">
      <c r="A187" s="14" t="s">
        <v>9644</v>
      </c>
      <c r="B187" s="14" t="s">
        <v>9645</v>
      </c>
      <c r="C187" s="14" t="s">
        <v>109</v>
      </c>
    </row>
    <row r="188" spans="1:3" s="18" customFormat="1" ht="17.25" customHeight="1" x14ac:dyDescent="0.25">
      <c r="A188" s="14" t="s">
        <v>9601</v>
      </c>
      <c r="B188" s="14" t="s">
        <v>9602</v>
      </c>
      <c r="C188" s="14" t="s">
        <v>109</v>
      </c>
    </row>
    <row r="189" spans="1:3" s="18" customFormat="1" ht="17.25" customHeight="1" x14ac:dyDescent="0.25">
      <c r="A189" s="14" t="s">
        <v>3607</v>
      </c>
      <c r="B189" s="14" t="s">
        <v>3608</v>
      </c>
      <c r="C189" s="14" t="s">
        <v>109</v>
      </c>
    </row>
    <row r="190" spans="1:3" s="18" customFormat="1" ht="17.25" customHeight="1" x14ac:dyDescent="0.25">
      <c r="A190" s="14" t="s">
        <v>3617</v>
      </c>
      <c r="B190" s="14" t="s">
        <v>3618</v>
      </c>
      <c r="C190" s="14" t="s">
        <v>109</v>
      </c>
    </row>
    <row r="191" spans="1:3" s="18" customFormat="1" ht="17.25" customHeight="1" x14ac:dyDescent="0.25">
      <c r="A191" s="14" t="s">
        <v>9841</v>
      </c>
      <c r="B191" s="14" t="s">
        <v>9842</v>
      </c>
      <c r="C191" s="14" t="s">
        <v>109</v>
      </c>
    </row>
    <row r="192" spans="1:3" s="18" customFormat="1" ht="17.25" customHeight="1" x14ac:dyDescent="0.25">
      <c r="A192" s="14" t="s">
        <v>4145</v>
      </c>
      <c r="B192" s="14" t="s">
        <v>4146</v>
      </c>
      <c r="C192" s="14" t="s">
        <v>109</v>
      </c>
    </row>
    <row r="193" spans="1:3" s="18" customFormat="1" ht="17.25" customHeight="1" x14ac:dyDescent="0.25">
      <c r="A193" s="14" t="s">
        <v>9960</v>
      </c>
      <c r="B193" s="14" t="s">
        <v>9961</v>
      </c>
      <c r="C193" s="14" t="s">
        <v>109</v>
      </c>
    </row>
    <row r="194" spans="1:3" s="18" customFormat="1" ht="17.25" customHeight="1" x14ac:dyDescent="0.25">
      <c r="A194" s="14" t="s">
        <v>9997</v>
      </c>
      <c r="B194" s="14" t="s">
        <v>9998</v>
      </c>
      <c r="C194" s="14" t="s">
        <v>109</v>
      </c>
    </row>
    <row r="195" spans="1:3" s="18" customFormat="1" ht="17.25" customHeight="1" x14ac:dyDescent="0.25">
      <c r="A195" s="14" t="s">
        <v>5068</v>
      </c>
      <c r="B195" s="14" t="s">
        <v>5069</v>
      </c>
      <c r="C195" s="14" t="s">
        <v>109</v>
      </c>
    </row>
    <row r="196" spans="1:3" s="18" customFormat="1" ht="17.25" customHeight="1" x14ac:dyDescent="0.25">
      <c r="A196" s="14" t="str">
        <f>"02842450641"</f>
        <v>02842450641</v>
      </c>
      <c r="B196" s="14" t="s">
        <v>9264</v>
      </c>
      <c r="C196" s="14" t="s">
        <v>109</v>
      </c>
    </row>
    <row r="197" spans="1:3" s="18" customFormat="1" ht="17.25" customHeight="1" x14ac:dyDescent="0.25">
      <c r="A197" s="14" t="s">
        <v>10006</v>
      </c>
      <c r="B197" s="14" t="s">
        <v>10007</v>
      </c>
      <c r="C197" s="14" t="s">
        <v>109</v>
      </c>
    </row>
    <row r="198" spans="1:3" s="18" customFormat="1" ht="17.25" customHeight="1" x14ac:dyDescent="0.25">
      <c r="A198" s="14" t="s">
        <v>10301</v>
      </c>
      <c r="B198" s="14" t="s">
        <v>9919</v>
      </c>
      <c r="C198" s="14" t="s">
        <v>109</v>
      </c>
    </row>
    <row r="199" spans="1:3" s="18" customFormat="1" ht="17.25" customHeight="1" x14ac:dyDescent="0.25">
      <c r="A199" s="14" t="s">
        <v>10051</v>
      </c>
      <c r="B199" s="14" t="s">
        <v>10052</v>
      </c>
      <c r="C199" s="14" t="s">
        <v>109</v>
      </c>
    </row>
    <row r="200" spans="1:3" s="18" customFormat="1" ht="17.25" customHeight="1" x14ac:dyDescent="0.25">
      <c r="A200" s="14" t="s">
        <v>3558</v>
      </c>
      <c r="B200" s="14" t="s">
        <v>3559</v>
      </c>
      <c r="C200" s="14" t="s">
        <v>109</v>
      </c>
    </row>
    <row r="201" spans="1:3" s="18" customFormat="1" ht="17.25" customHeight="1" x14ac:dyDescent="0.25">
      <c r="A201" s="14" t="str">
        <f>"02964500645"</f>
        <v>02964500645</v>
      </c>
      <c r="B201" s="14" t="s">
        <v>9972</v>
      </c>
      <c r="C201" s="14" t="s">
        <v>109</v>
      </c>
    </row>
    <row r="202" spans="1:3" s="18" customFormat="1" ht="17.25" customHeight="1" x14ac:dyDescent="0.25">
      <c r="A202" s="14" t="s">
        <v>9707</v>
      </c>
      <c r="B202" s="14" t="s">
        <v>9708</v>
      </c>
      <c r="C202" s="14" t="s">
        <v>109</v>
      </c>
    </row>
    <row r="203" spans="1:3" s="18" customFormat="1" ht="17.25" customHeight="1" x14ac:dyDescent="0.25">
      <c r="A203" s="14" t="s">
        <v>3189</v>
      </c>
      <c r="B203" s="14" t="s">
        <v>3190</v>
      </c>
      <c r="C203" s="14" t="s">
        <v>109</v>
      </c>
    </row>
    <row r="204" spans="1:3" s="18" customFormat="1" ht="17.25" customHeight="1" x14ac:dyDescent="0.25">
      <c r="A204" s="14" t="s">
        <v>5309</v>
      </c>
      <c r="B204" s="14" t="s">
        <v>5310</v>
      </c>
      <c r="C204" s="14" t="s">
        <v>109</v>
      </c>
    </row>
    <row r="205" spans="1:3" s="18" customFormat="1" ht="17.25" customHeight="1" x14ac:dyDescent="0.25">
      <c r="A205" s="14" t="s">
        <v>10494</v>
      </c>
      <c r="B205" s="14" t="s">
        <v>10495</v>
      </c>
      <c r="C205" s="14" t="s">
        <v>109</v>
      </c>
    </row>
    <row r="206" spans="1:3" s="18" customFormat="1" ht="17.25" customHeight="1" x14ac:dyDescent="0.25">
      <c r="A206" s="14" t="s">
        <v>9942</v>
      </c>
      <c r="B206" s="14" t="s">
        <v>9943</v>
      </c>
      <c r="C206" s="14" t="s">
        <v>109</v>
      </c>
    </row>
    <row r="207" spans="1:3" s="18" customFormat="1" ht="17.25" customHeight="1" x14ac:dyDescent="0.25">
      <c r="A207" s="14" t="s">
        <v>5116</v>
      </c>
      <c r="B207" s="14" t="s">
        <v>5117</v>
      </c>
      <c r="C207" s="14" t="s">
        <v>109</v>
      </c>
    </row>
    <row r="208" spans="1:3" s="18" customFormat="1" ht="17.25" customHeight="1" x14ac:dyDescent="0.25">
      <c r="A208" s="14" t="s">
        <v>3354</v>
      </c>
      <c r="B208" s="14" t="s">
        <v>3355</v>
      </c>
      <c r="C208" s="14" t="s">
        <v>109</v>
      </c>
    </row>
    <row r="209" spans="1:3" s="18" customFormat="1" ht="17.25" customHeight="1" x14ac:dyDescent="0.25">
      <c r="A209" s="14" t="s">
        <v>9311</v>
      </c>
      <c r="B209" s="14" t="s">
        <v>9312</v>
      </c>
      <c r="C209" s="14" t="s">
        <v>109</v>
      </c>
    </row>
    <row r="210" spans="1:3" s="18" customFormat="1" ht="17.25" customHeight="1" x14ac:dyDescent="0.25">
      <c r="A210" s="14" t="s">
        <v>10008</v>
      </c>
      <c r="B210" s="14" t="s">
        <v>10009</v>
      </c>
      <c r="C210" s="14" t="s">
        <v>109</v>
      </c>
    </row>
    <row r="211" spans="1:3" s="18" customFormat="1" ht="17.25" customHeight="1" x14ac:dyDescent="0.25">
      <c r="A211" s="14" t="s">
        <v>9922</v>
      </c>
      <c r="B211" s="14" t="s">
        <v>9923</v>
      </c>
      <c r="C211" s="14" t="s">
        <v>109</v>
      </c>
    </row>
    <row r="212" spans="1:3" s="18" customFormat="1" ht="17.25" customHeight="1" x14ac:dyDescent="0.25">
      <c r="A212" s="14" t="str">
        <f>"02795870647"</f>
        <v>02795870647</v>
      </c>
      <c r="B212" s="14" t="s">
        <v>3169</v>
      </c>
      <c r="C212" s="14" t="s">
        <v>109</v>
      </c>
    </row>
    <row r="213" spans="1:3" s="18" customFormat="1" ht="17.25" customHeight="1" x14ac:dyDescent="0.25">
      <c r="A213" s="14" t="str">
        <f>"02777250644"</f>
        <v>02777250644</v>
      </c>
      <c r="B213" s="14" t="s">
        <v>9680</v>
      </c>
      <c r="C213" s="14" t="s">
        <v>109</v>
      </c>
    </row>
    <row r="214" spans="1:3" s="18" customFormat="1" ht="17.25" customHeight="1" x14ac:dyDescent="0.25">
      <c r="A214" s="14" t="s">
        <v>3276</v>
      </c>
      <c r="B214" s="14" t="s">
        <v>3277</v>
      </c>
      <c r="C214" s="14" t="s">
        <v>109</v>
      </c>
    </row>
    <row r="215" spans="1:3" s="18" customFormat="1" ht="17.25" customHeight="1" x14ac:dyDescent="0.25">
      <c r="A215" s="14" t="str">
        <f>"02957260645"</f>
        <v>02957260645</v>
      </c>
      <c r="B215" s="14" t="s">
        <v>9909</v>
      </c>
      <c r="C215" s="14" t="s">
        <v>109</v>
      </c>
    </row>
    <row r="216" spans="1:3" s="18" customFormat="1" ht="17.25" customHeight="1" x14ac:dyDescent="0.25">
      <c r="A216" s="14" t="str">
        <f>"02648540645"</f>
        <v>02648540645</v>
      </c>
      <c r="B216" s="14" t="s">
        <v>3666</v>
      </c>
      <c r="C216" s="14" t="s">
        <v>109</v>
      </c>
    </row>
    <row r="217" spans="1:3" s="18" customFormat="1" ht="17.25" customHeight="1" x14ac:dyDescent="0.25">
      <c r="A217" s="14" t="str">
        <f>"00217920644"</f>
        <v>00217920644</v>
      </c>
      <c r="B217" s="14" t="s">
        <v>6591</v>
      </c>
      <c r="C217" s="14" t="s">
        <v>109</v>
      </c>
    </row>
    <row r="218" spans="1:3" s="18" customFormat="1" ht="17.25" customHeight="1" x14ac:dyDescent="0.25">
      <c r="A218" s="14" t="s">
        <v>9712</v>
      </c>
      <c r="B218" s="14" t="s">
        <v>9713</v>
      </c>
      <c r="C218" s="14" t="s">
        <v>109</v>
      </c>
    </row>
    <row r="219" spans="1:3" s="18" customFormat="1" ht="17.25" customHeight="1" x14ac:dyDescent="0.25">
      <c r="A219" s="14" t="s">
        <v>3594</v>
      </c>
      <c r="B219" s="14" t="s">
        <v>3595</v>
      </c>
      <c r="C219" s="14" t="s">
        <v>109</v>
      </c>
    </row>
    <row r="220" spans="1:3" s="18" customFormat="1" ht="17.25" customHeight="1" x14ac:dyDescent="0.25">
      <c r="A220" s="14" t="s">
        <v>9240</v>
      </c>
      <c r="B220" s="14" t="s">
        <v>9241</v>
      </c>
      <c r="C220" s="14" t="s">
        <v>109</v>
      </c>
    </row>
    <row r="221" spans="1:3" s="18" customFormat="1" ht="17.25" customHeight="1" x14ac:dyDescent="0.25">
      <c r="A221" s="14" t="str">
        <f>"01721710646"</f>
        <v>01721710646</v>
      </c>
      <c r="B221" s="14" t="s">
        <v>5351</v>
      </c>
      <c r="C221" s="14" t="s">
        <v>109</v>
      </c>
    </row>
    <row r="222" spans="1:3" s="18" customFormat="1" ht="17.25" customHeight="1" x14ac:dyDescent="0.25">
      <c r="A222" s="14" t="s">
        <v>9672</v>
      </c>
      <c r="B222" s="14" t="s">
        <v>9673</v>
      </c>
      <c r="C222" s="14" t="s">
        <v>109</v>
      </c>
    </row>
    <row r="223" spans="1:3" s="18" customFormat="1" ht="17.25" customHeight="1" x14ac:dyDescent="0.25">
      <c r="A223" s="14" t="s">
        <v>2929</v>
      </c>
      <c r="B223" s="14" t="s">
        <v>2930</v>
      </c>
      <c r="C223" s="14" t="s">
        <v>109</v>
      </c>
    </row>
    <row r="224" spans="1:3" s="18" customFormat="1" ht="17.25" customHeight="1" x14ac:dyDescent="0.25">
      <c r="A224" s="14" t="s">
        <v>9078</v>
      </c>
      <c r="B224" s="14" t="s">
        <v>9079</v>
      </c>
      <c r="C224" s="14" t="s">
        <v>109</v>
      </c>
    </row>
    <row r="225" spans="1:3" s="18" customFormat="1" ht="17.25" customHeight="1" x14ac:dyDescent="0.25">
      <c r="A225" s="14" t="s">
        <v>8543</v>
      </c>
      <c r="B225" s="14" t="s">
        <v>8544</v>
      </c>
      <c r="C225" s="14" t="s">
        <v>109</v>
      </c>
    </row>
    <row r="226" spans="1:3" s="18" customFormat="1" ht="17.25" customHeight="1" x14ac:dyDescent="0.25">
      <c r="A226" s="14" t="str">
        <f>"02937590640"</f>
        <v>02937590640</v>
      </c>
      <c r="B226" s="14" t="s">
        <v>9792</v>
      </c>
      <c r="C226" s="14" t="s">
        <v>109</v>
      </c>
    </row>
    <row r="227" spans="1:3" s="18" customFormat="1" ht="17.25" customHeight="1" x14ac:dyDescent="0.25">
      <c r="A227" s="14" t="s">
        <v>2111</v>
      </c>
      <c r="B227" s="14" t="s">
        <v>2112</v>
      </c>
      <c r="C227" s="14" t="s">
        <v>56</v>
      </c>
    </row>
    <row r="228" spans="1:3" s="18" customFormat="1" ht="17.25" customHeight="1" x14ac:dyDescent="0.25">
      <c r="A228" s="14" t="s">
        <v>1671</v>
      </c>
      <c r="B228" s="14" t="s">
        <v>1672</v>
      </c>
      <c r="C228" s="14" t="s">
        <v>56</v>
      </c>
    </row>
    <row r="229" spans="1:3" s="18" customFormat="1" ht="17.25" customHeight="1" x14ac:dyDescent="0.25">
      <c r="A229" s="14" t="s">
        <v>1968</v>
      </c>
      <c r="B229" s="14" t="s">
        <v>1969</v>
      </c>
      <c r="C229" s="14" t="s">
        <v>56</v>
      </c>
    </row>
    <row r="230" spans="1:3" s="18" customFormat="1" ht="17.25" customHeight="1" x14ac:dyDescent="0.25">
      <c r="A230" s="14" t="s">
        <v>2000</v>
      </c>
      <c r="B230" s="14" t="s">
        <v>2001</v>
      </c>
      <c r="C230" s="14" t="s">
        <v>56</v>
      </c>
    </row>
    <row r="231" spans="1:3" s="18" customFormat="1" ht="17.25" customHeight="1" x14ac:dyDescent="0.25">
      <c r="A231" s="14" t="str">
        <f>"05497650720"</f>
        <v>05497650720</v>
      </c>
      <c r="B231" s="14" t="s">
        <v>2373</v>
      </c>
      <c r="C231" s="14" t="s">
        <v>56</v>
      </c>
    </row>
    <row r="232" spans="1:3" s="18" customFormat="1" ht="17.25" customHeight="1" x14ac:dyDescent="0.25">
      <c r="A232" s="14" t="str">
        <f>"08089960721"</f>
        <v>08089960721</v>
      </c>
      <c r="B232" s="14" t="s">
        <v>6952</v>
      </c>
      <c r="C232" s="14" t="s">
        <v>56</v>
      </c>
    </row>
    <row r="233" spans="1:3" s="18" customFormat="1" ht="17.25" customHeight="1" x14ac:dyDescent="0.25">
      <c r="A233" s="14" t="str">
        <f>"06994680723"</f>
        <v>06994680723</v>
      </c>
      <c r="B233" s="14" t="s">
        <v>1997</v>
      </c>
      <c r="C233" s="14" t="s">
        <v>56</v>
      </c>
    </row>
    <row r="234" spans="1:3" s="18" customFormat="1" ht="17.25" customHeight="1" x14ac:dyDescent="0.25">
      <c r="A234" s="14" t="str">
        <f>"06966340728"</f>
        <v>06966340728</v>
      </c>
      <c r="B234" s="14" t="s">
        <v>1431</v>
      </c>
      <c r="C234" s="14" t="s">
        <v>56</v>
      </c>
    </row>
    <row r="235" spans="1:3" s="18" customFormat="1" ht="17.25" customHeight="1" x14ac:dyDescent="0.25">
      <c r="A235" s="14" t="str">
        <f>"06340850723"</f>
        <v>06340850723</v>
      </c>
      <c r="B235" s="14" t="s">
        <v>3083</v>
      </c>
      <c r="C235" s="14" t="s">
        <v>56</v>
      </c>
    </row>
    <row r="236" spans="1:3" s="18" customFormat="1" ht="17.25" customHeight="1" x14ac:dyDescent="0.25">
      <c r="A236" s="14" t="str">
        <f>"03372580724"</f>
        <v>03372580724</v>
      </c>
      <c r="B236" s="14" t="s">
        <v>3846</v>
      </c>
      <c r="C236" s="14" t="s">
        <v>56</v>
      </c>
    </row>
    <row r="237" spans="1:3" s="18" customFormat="1" ht="17.25" customHeight="1" x14ac:dyDescent="0.25">
      <c r="A237" s="14" t="str">
        <f>"07633550723"</f>
        <v>07633550723</v>
      </c>
      <c r="B237" s="14" t="s">
        <v>1191</v>
      </c>
      <c r="C237" s="14" t="s">
        <v>56</v>
      </c>
    </row>
    <row r="238" spans="1:3" s="18" customFormat="1" ht="17.25" customHeight="1" x14ac:dyDescent="0.25">
      <c r="A238" s="14" t="s">
        <v>1910</v>
      </c>
      <c r="B238" s="14" t="s">
        <v>1911</v>
      </c>
      <c r="C238" s="14" t="s">
        <v>56</v>
      </c>
    </row>
    <row r="239" spans="1:3" s="18" customFormat="1" ht="17.25" customHeight="1" x14ac:dyDescent="0.25">
      <c r="A239" s="14" t="str">
        <f>"06714010722"</f>
        <v>06714010722</v>
      </c>
      <c r="B239" s="14" t="s">
        <v>1660</v>
      </c>
      <c r="C239" s="14" t="s">
        <v>56</v>
      </c>
    </row>
    <row r="240" spans="1:3" s="18" customFormat="1" ht="17.25" customHeight="1" x14ac:dyDescent="0.25">
      <c r="A240" s="14" t="s">
        <v>2649</v>
      </c>
      <c r="B240" s="14" t="s">
        <v>2650</v>
      </c>
      <c r="C240" s="14" t="s">
        <v>56</v>
      </c>
    </row>
    <row r="241" spans="1:3" s="18" customFormat="1" ht="17.25" customHeight="1" x14ac:dyDescent="0.25">
      <c r="A241" s="14" t="s">
        <v>5215</v>
      </c>
      <c r="B241" s="14" t="s">
        <v>5216</v>
      </c>
      <c r="C241" s="14" t="s">
        <v>56</v>
      </c>
    </row>
    <row r="242" spans="1:3" s="18" customFormat="1" ht="17.25" customHeight="1" x14ac:dyDescent="0.25">
      <c r="A242" s="14" t="s">
        <v>257</v>
      </c>
      <c r="B242" s="14" t="s">
        <v>258</v>
      </c>
      <c r="C242" s="14" t="s">
        <v>56</v>
      </c>
    </row>
    <row r="243" spans="1:3" s="18" customFormat="1" ht="17.25" customHeight="1" x14ac:dyDescent="0.25">
      <c r="A243" s="14" t="s">
        <v>266</v>
      </c>
      <c r="B243" s="14" t="s">
        <v>267</v>
      </c>
      <c r="C243" s="14" t="s">
        <v>56</v>
      </c>
    </row>
    <row r="244" spans="1:3" s="18" customFormat="1" ht="17.25" customHeight="1" x14ac:dyDescent="0.25">
      <c r="A244" s="14" t="s">
        <v>271</v>
      </c>
      <c r="B244" s="14" t="s">
        <v>272</v>
      </c>
      <c r="C244" s="14" t="s">
        <v>56</v>
      </c>
    </row>
    <row r="245" spans="1:3" s="18" customFormat="1" ht="17.25" customHeight="1" x14ac:dyDescent="0.25">
      <c r="A245" s="14" t="s">
        <v>1785</v>
      </c>
      <c r="B245" s="14" t="s">
        <v>1786</v>
      </c>
      <c r="C245" s="14" t="s">
        <v>56</v>
      </c>
    </row>
    <row r="246" spans="1:3" s="18" customFormat="1" ht="17.25" customHeight="1" x14ac:dyDescent="0.25">
      <c r="A246" s="14" t="s">
        <v>283</v>
      </c>
      <c r="B246" s="14" t="s">
        <v>284</v>
      </c>
      <c r="C246" s="14" t="s">
        <v>56</v>
      </c>
    </row>
    <row r="247" spans="1:3" s="18" customFormat="1" ht="17.25" customHeight="1" x14ac:dyDescent="0.25">
      <c r="A247" s="14" t="s">
        <v>1466</v>
      </c>
      <c r="B247" s="14" t="s">
        <v>1467</v>
      </c>
      <c r="C247" s="14" t="s">
        <v>56</v>
      </c>
    </row>
    <row r="248" spans="1:3" s="18" customFormat="1" ht="17.25" customHeight="1" x14ac:dyDescent="0.25">
      <c r="A248" s="14" t="s">
        <v>2194</v>
      </c>
      <c r="B248" s="14" t="s">
        <v>2195</v>
      </c>
      <c r="C248" s="14" t="s">
        <v>56</v>
      </c>
    </row>
    <row r="249" spans="1:3" s="18" customFormat="1" ht="17.25" customHeight="1" x14ac:dyDescent="0.25">
      <c r="A249" s="14" t="s">
        <v>2567</v>
      </c>
      <c r="B249" s="14" t="s">
        <v>2568</v>
      </c>
      <c r="C249" s="14" t="s">
        <v>56</v>
      </c>
    </row>
    <row r="250" spans="1:3" s="18" customFormat="1" ht="17.25" customHeight="1" x14ac:dyDescent="0.25">
      <c r="A250" s="14" t="s">
        <v>1779</v>
      </c>
      <c r="B250" s="14" t="s">
        <v>1780</v>
      </c>
      <c r="C250" s="14" t="s">
        <v>56</v>
      </c>
    </row>
    <row r="251" spans="1:3" s="18" customFormat="1" ht="17.25" customHeight="1" x14ac:dyDescent="0.25">
      <c r="A251" s="14" t="s">
        <v>2305</v>
      </c>
      <c r="B251" s="14" t="s">
        <v>2306</v>
      </c>
      <c r="C251" s="14" t="s">
        <v>56</v>
      </c>
    </row>
    <row r="252" spans="1:3" s="18" customFormat="1" ht="17.25" customHeight="1" x14ac:dyDescent="0.25">
      <c r="A252" s="14" t="s">
        <v>9999</v>
      </c>
      <c r="B252" s="14" t="s">
        <v>10000</v>
      </c>
      <c r="C252" s="14" t="s">
        <v>56</v>
      </c>
    </row>
    <row r="253" spans="1:3" s="18" customFormat="1" ht="17.25" customHeight="1" x14ac:dyDescent="0.25">
      <c r="A253" s="14" t="s">
        <v>1793</v>
      </c>
      <c r="B253" s="14" t="s">
        <v>1794</v>
      </c>
      <c r="C253" s="14" t="s">
        <v>56</v>
      </c>
    </row>
    <row r="254" spans="1:3" s="18" customFormat="1" ht="17.25" customHeight="1" x14ac:dyDescent="0.25">
      <c r="A254" s="14" t="s">
        <v>2021</v>
      </c>
      <c r="B254" s="14" t="s">
        <v>2022</v>
      </c>
      <c r="C254" s="14" t="s">
        <v>56</v>
      </c>
    </row>
    <row r="255" spans="1:3" s="18" customFormat="1" ht="17.25" customHeight="1" x14ac:dyDescent="0.25">
      <c r="A255" s="14" t="s">
        <v>2118</v>
      </c>
      <c r="B255" s="14" t="s">
        <v>2119</v>
      </c>
      <c r="C255" s="14" t="s">
        <v>56</v>
      </c>
    </row>
    <row r="256" spans="1:3" s="18" customFormat="1" ht="17.25" customHeight="1" x14ac:dyDescent="0.25">
      <c r="A256" s="14" t="s">
        <v>1527</v>
      </c>
      <c r="B256" s="14" t="s">
        <v>1528</v>
      </c>
      <c r="C256" s="14" t="s">
        <v>56</v>
      </c>
    </row>
    <row r="257" spans="1:3" s="18" customFormat="1" ht="17.25" customHeight="1" x14ac:dyDescent="0.25">
      <c r="A257" s="14" t="s">
        <v>2068</v>
      </c>
      <c r="B257" s="14" t="s">
        <v>2069</v>
      </c>
      <c r="C257" s="14" t="s">
        <v>56</v>
      </c>
    </row>
    <row r="258" spans="1:3" s="18" customFormat="1" ht="17.25" customHeight="1" x14ac:dyDescent="0.25">
      <c r="A258" s="14" t="s">
        <v>2321</v>
      </c>
      <c r="B258" s="14" t="s">
        <v>2322</v>
      </c>
      <c r="C258" s="14" t="s">
        <v>56</v>
      </c>
    </row>
    <row r="259" spans="1:3" s="18" customFormat="1" ht="17.25" customHeight="1" x14ac:dyDescent="0.25">
      <c r="A259" s="14" t="s">
        <v>7898</v>
      </c>
      <c r="B259" s="14" t="s">
        <v>7899</v>
      </c>
      <c r="C259" s="14" t="s">
        <v>56</v>
      </c>
    </row>
    <row r="260" spans="1:3" s="18" customFormat="1" ht="17.25" customHeight="1" x14ac:dyDescent="0.25">
      <c r="A260" s="14" t="s">
        <v>7044</v>
      </c>
      <c r="B260" s="14" t="s">
        <v>7045</v>
      </c>
      <c r="C260" s="14" t="s">
        <v>56</v>
      </c>
    </row>
    <row r="261" spans="1:3" s="18" customFormat="1" ht="17.25" customHeight="1" x14ac:dyDescent="0.25">
      <c r="A261" s="14" t="str">
        <f>"07001830723"</f>
        <v>07001830723</v>
      </c>
      <c r="B261" s="14" t="s">
        <v>2743</v>
      </c>
      <c r="C261" s="14" t="s">
        <v>56</v>
      </c>
    </row>
    <row r="262" spans="1:3" s="18" customFormat="1" ht="17.25" customHeight="1" x14ac:dyDescent="0.25">
      <c r="A262" s="14" t="str">
        <f>"05167960722"</f>
        <v>05167960722</v>
      </c>
      <c r="B262" s="14" t="s">
        <v>7976</v>
      </c>
      <c r="C262" s="14" t="s">
        <v>56</v>
      </c>
    </row>
    <row r="263" spans="1:3" s="18" customFormat="1" ht="17.25" customHeight="1" x14ac:dyDescent="0.25">
      <c r="A263" s="14" t="str">
        <f>"05875910720"</f>
        <v>05875910720</v>
      </c>
      <c r="B263" s="14" t="s">
        <v>1836</v>
      </c>
      <c r="C263" s="14" t="s">
        <v>56</v>
      </c>
    </row>
    <row r="264" spans="1:3" s="18" customFormat="1" ht="17.25" customHeight="1" x14ac:dyDescent="0.25">
      <c r="A264" s="14" t="str">
        <f>"07315120720"</f>
        <v>07315120720</v>
      </c>
      <c r="B264" s="14" t="s">
        <v>1811</v>
      </c>
      <c r="C264" s="14" t="s">
        <v>56</v>
      </c>
    </row>
    <row r="265" spans="1:3" s="18" customFormat="1" ht="17.25" customHeight="1" x14ac:dyDescent="0.25">
      <c r="A265" s="14" t="str">
        <f>"06466350722"</f>
        <v>06466350722</v>
      </c>
      <c r="B265" s="14" t="s">
        <v>2601</v>
      </c>
      <c r="C265" s="14" t="s">
        <v>56</v>
      </c>
    </row>
    <row r="266" spans="1:3" s="18" customFormat="1" ht="17.25" customHeight="1" x14ac:dyDescent="0.25">
      <c r="A266" s="14" t="str">
        <f>"06004910722"</f>
        <v>06004910722</v>
      </c>
      <c r="B266" s="14" t="s">
        <v>2005</v>
      </c>
      <c r="C266" s="14" t="s">
        <v>56</v>
      </c>
    </row>
    <row r="267" spans="1:3" s="18" customFormat="1" ht="17.25" customHeight="1" x14ac:dyDescent="0.25">
      <c r="A267" s="14" t="str">
        <f>"05332810729"</f>
        <v>05332810729</v>
      </c>
      <c r="B267" s="14" t="s">
        <v>2133</v>
      </c>
      <c r="C267" s="14" t="s">
        <v>56</v>
      </c>
    </row>
    <row r="268" spans="1:3" s="18" customFormat="1" ht="17.25" customHeight="1" x14ac:dyDescent="0.25">
      <c r="A268" s="14" t="str">
        <f>"07041960720"</f>
        <v>07041960720</v>
      </c>
      <c r="B268" s="14" t="s">
        <v>2533</v>
      </c>
      <c r="C268" s="14" t="s">
        <v>56</v>
      </c>
    </row>
    <row r="269" spans="1:3" s="18" customFormat="1" ht="17.25" customHeight="1" x14ac:dyDescent="0.25">
      <c r="A269" s="14" t="str">
        <f>"05709430721"</f>
        <v>05709430721</v>
      </c>
      <c r="B269" s="14" t="s">
        <v>6829</v>
      </c>
      <c r="C269" s="14" t="s">
        <v>56</v>
      </c>
    </row>
    <row r="270" spans="1:3" s="18" customFormat="1" ht="17.25" customHeight="1" x14ac:dyDescent="0.25">
      <c r="A270" s="14" t="s">
        <v>1642</v>
      </c>
      <c r="B270" s="14" t="s">
        <v>1643</v>
      </c>
      <c r="C270" s="14" t="s">
        <v>56</v>
      </c>
    </row>
    <row r="271" spans="1:3" s="18" customFormat="1" ht="17.25" customHeight="1" x14ac:dyDescent="0.25">
      <c r="A271" s="14" t="str">
        <f>"05474870721"</f>
        <v>05474870721</v>
      </c>
      <c r="B271" s="14" t="s">
        <v>1753</v>
      </c>
      <c r="C271" s="14" t="s">
        <v>56</v>
      </c>
    </row>
    <row r="272" spans="1:3" s="18" customFormat="1" ht="17.25" customHeight="1" x14ac:dyDescent="0.25">
      <c r="A272" s="14" t="str">
        <f>"06290670725"</f>
        <v>06290670725</v>
      </c>
      <c r="B272" s="14" t="s">
        <v>1909</v>
      </c>
      <c r="C272" s="14" t="s">
        <v>56</v>
      </c>
    </row>
    <row r="273" spans="1:3" s="18" customFormat="1" ht="17.25" customHeight="1" x14ac:dyDescent="0.25">
      <c r="A273" s="14" t="str">
        <f>"04463630725"</f>
        <v>04463630725</v>
      </c>
      <c r="B273" s="14" t="s">
        <v>1762</v>
      </c>
      <c r="C273" s="14" t="s">
        <v>56</v>
      </c>
    </row>
    <row r="274" spans="1:3" s="18" customFormat="1" ht="17.25" customHeight="1" x14ac:dyDescent="0.25">
      <c r="A274" s="14" t="str">
        <f>"06585410720"</f>
        <v>06585410720</v>
      </c>
      <c r="B274" s="14" t="s">
        <v>1151</v>
      </c>
      <c r="C274" s="14" t="s">
        <v>56</v>
      </c>
    </row>
    <row r="275" spans="1:3" s="18" customFormat="1" ht="17.25" customHeight="1" x14ac:dyDescent="0.25">
      <c r="A275" s="14" t="str">
        <f>"05857160724"</f>
        <v>05857160724</v>
      </c>
      <c r="B275" s="14" t="s">
        <v>10154</v>
      </c>
      <c r="C275" s="14" t="s">
        <v>56</v>
      </c>
    </row>
    <row r="276" spans="1:3" s="18" customFormat="1" ht="17.25" customHeight="1" x14ac:dyDescent="0.25">
      <c r="A276" s="14" t="str">
        <f>"05601350720"</f>
        <v>05601350720</v>
      </c>
      <c r="B276" s="14" t="s">
        <v>2152</v>
      </c>
      <c r="C276" s="14" t="s">
        <v>56</v>
      </c>
    </row>
    <row r="277" spans="1:3" s="18" customFormat="1" ht="17.25" customHeight="1" x14ac:dyDescent="0.25">
      <c r="A277" s="14" t="str">
        <f>"04086590728"</f>
        <v>04086590728</v>
      </c>
      <c r="B277" s="14" t="s">
        <v>1355</v>
      </c>
      <c r="C277" s="14" t="s">
        <v>56</v>
      </c>
    </row>
    <row r="278" spans="1:3" s="18" customFormat="1" ht="17.25" customHeight="1" x14ac:dyDescent="0.25">
      <c r="A278" s="14" t="str">
        <f>"07453300720"</f>
        <v>07453300720</v>
      </c>
      <c r="B278" s="14" t="s">
        <v>2918</v>
      </c>
      <c r="C278" s="14" t="s">
        <v>56</v>
      </c>
    </row>
    <row r="279" spans="1:3" s="18" customFormat="1" ht="17.25" customHeight="1" x14ac:dyDescent="0.25">
      <c r="A279" s="14" t="str">
        <f>"05846500725"</f>
        <v>05846500725</v>
      </c>
      <c r="B279" s="14" t="s">
        <v>2487</v>
      </c>
      <c r="C279" s="14" t="s">
        <v>56</v>
      </c>
    </row>
    <row r="280" spans="1:3" s="18" customFormat="1" ht="17.25" customHeight="1" x14ac:dyDescent="0.25">
      <c r="A280" s="14" t="str">
        <f>"07915150721"</f>
        <v>07915150721</v>
      </c>
      <c r="B280" s="14" t="s">
        <v>8924</v>
      </c>
      <c r="C280" s="14" t="s">
        <v>56</v>
      </c>
    </row>
    <row r="281" spans="1:3" s="18" customFormat="1" ht="17.25" customHeight="1" x14ac:dyDescent="0.25">
      <c r="A281" s="14" t="str">
        <f>"07958820727"</f>
        <v>07958820727</v>
      </c>
      <c r="B281" s="14" t="s">
        <v>6951</v>
      </c>
      <c r="C281" s="14" t="s">
        <v>56</v>
      </c>
    </row>
    <row r="282" spans="1:3" s="18" customFormat="1" ht="17.25" customHeight="1" x14ac:dyDescent="0.25">
      <c r="A282" s="14" t="str">
        <f>"06340370722"</f>
        <v>06340370722</v>
      </c>
      <c r="B282" s="14" t="s">
        <v>2113</v>
      </c>
      <c r="C282" s="14" t="s">
        <v>56</v>
      </c>
    </row>
    <row r="283" spans="1:3" s="18" customFormat="1" ht="17.25" customHeight="1" x14ac:dyDescent="0.25">
      <c r="A283" s="14" t="s">
        <v>1900</v>
      </c>
      <c r="B283" s="14" t="s">
        <v>1901</v>
      </c>
      <c r="C283" s="14" t="s">
        <v>56</v>
      </c>
    </row>
    <row r="284" spans="1:3" s="18" customFormat="1" ht="17.25" customHeight="1" x14ac:dyDescent="0.25">
      <c r="A284" s="14" t="s">
        <v>2292</v>
      </c>
      <c r="B284" s="14" t="s">
        <v>2293</v>
      </c>
      <c r="C284" s="14" t="s">
        <v>56</v>
      </c>
    </row>
    <row r="285" spans="1:3" s="18" customFormat="1" ht="17.25" customHeight="1" x14ac:dyDescent="0.25">
      <c r="A285" s="14" t="s">
        <v>2284</v>
      </c>
      <c r="B285" s="14" t="s">
        <v>2285</v>
      </c>
      <c r="C285" s="14" t="s">
        <v>56</v>
      </c>
    </row>
    <row r="286" spans="1:3" s="18" customFormat="1" ht="17.25" customHeight="1" x14ac:dyDescent="0.25">
      <c r="A286" s="14" t="s">
        <v>2756</v>
      </c>
      <c r="B286" s="14" t="s">
        <v>2757</v>
      </c>
      <c r="C286" s="14" t="s">
        <v>56</v>
      </c>
    </row>
    <row r="287" spans="1:3" s="18" customFormat="1" ht="17.25" customHeight="1" x14ac:dyDescent="0.25">
      <c r="A287" s="14" t="s">
        <v>1618</v>
      </c>
      <c r="B287" s="14" t="s">
        <v>1619</v>
      </c>
      <c r="C287" s="14" t="s">
        <v>56</v>
      </c>
    </row>
    <row r="288" spans="1:3" s="18" customFormat="1" ht="17.25" customHeight="1" x14ac:dyDescent="0.25">
      <c r="A288" s="14" t="s">
        <v>2023</v>
      </c>
      <c r="B288" s="14" t="s">
        <v>2024</v>
      </c>
      <c r="C288" s="14" t="s">
        <v>56</v>
      </c>
    </row>
    <row r="289" spans="1:3" s="18" customFormat="1" ht="17.25" customHeight="1" x14ac:dyDescent="0.25">
      <c r="A289" s="14" t="s">
        <v>1983</v>
      </c>
      <c r="B289" s="14" t="s">
        <v>1984</v>
      </c>
      <c r="C289" s="14" t="s">
        <v>56</v>
      </c>
    </row>
    <row r="290" spans="1:3" s="18" customFormat="1" ht="17.25" customHeight="1" x14ac:dyDescent="0.25">
      <c r="A290" s="14" t="s">
        <v>2086</v>
      </c>
      <c r="B290" s="14" t="s">
        <v>2087</v>
      </c>
      <c r="C290" s="14" t="s">
        <v>56</v>
      </c>
    </row>
    <row r="291" spans="1:3" s="18" customFormat="1" ht="17.25" customHeight="1" x14ac:dyDescent="0.25">
      <c r="A291" s="14" t="s">
        <v>2317</v>
      </c>
      <c r="B291" s="14" t="s">
        <v>2318</v>
      </c>
      <c r="C291" s="14" t="s">
        <v>56</v>
      </c>
    </row>
    <row r="292" spans="1:3" s="18" customFormat="1" ht="17.25" customHeight="1" x14ac:dyDescent="0.25">
      <c r="A292" s="14" t="s">
        <v>2161</v>
      </c>
      <c r="B292" s="14" t="s">
        <v>2162</v>
      </c>
      <c r="C292" s="14" t="s">
        <v>56</v>
      </c>
    </row>
    <row r="293" spans="1:3" s="18" customFormat="1" ht="17.25" customHeight="1" x14ac:dyDescent="0.25">
      <c r="A293" s="14" t="s">
        <v>9597</v>
      </c>
      <c r="B293" s="14" t="s">
        <v>9598</v>
      </c>
      <c r="C293" s="14" t="s">
        <v>56</v>
      </c>
    </row>
    <row r="294" spans="1:3" s="18" customFormat="1" ht="17.25" customHeight="1" x14ac:dyDescent="0.25">
      <c r="A294" s="14" t="s">
        <v>2041</v>
      </c>
      <c r="B294" s="14" t="s">
        <v>2042</v>
      </c>
      <c r="C294" s="14" t="s">
        <v>56</v>
      </c>
    </row>
    <row r="295" spans="1:3" s="18" customFormat="1" ht="17.25" customHeight="1" x14ac:dyDescent="0.25">
      <c r="A295" s="14" t="s">
        <v>2043</v>
      </c>
      <c r="B295" s="14" t="s">
        <v>2044</v>
      </c>
      <c r="C295" s="14" t="s">
        <v>56</v>
      </c>
    </row>
    <row r="296" spans="1:3" s="18" customFormat="1" ht="17.25" customHeight="1" x14ac:dyDescent="0.25">
      <c r="A296" s="14" t="str">
        <f>"08113530722"</f>
        <v>08113530722</v>
      </c>
      <c r="B296" s="14" t="s">
        <v>7977</v>
      </c>
      <c r="C296" s="14" t="s">
        <v>56</v>
      </c>
    </row>
    <row r="297" spans="1:3" s="18" customFormat="1" ht="17.25" customHeight="1" x14ac:dyDescent="0.25">
      <c r="A297" s="14" t="s">
        <v>1991</v>
      </c>
      <c r="B297" s="14" t="s">
        <v>1992</v>
      </c>
      <c r="C297" s="14" t="s">
        <v>56</v>
      </c>
    </row>
    <row r="298" spans="1:3" s="18" customFormat="1" ht="17.25" customHeight="1" x14ac:dyDescent="0.25">
      <c r="A298" s="14" t="str">
        <f>"07799790725"</f>
        <v>07799790725</v>
      </c>
      <c r="B298" s="14" t="s">
        <v>1426</v>
      </c>
      <c r="C298" s="14" t="s">
        <v>56</v>
      </c>
    </row>
    <row r="299" spans="1:3" s="18" customFormat="1" ht="17.25" customHeight="1" x14ac:dyDescent="0.25">
      <c r="A299" s="14" t="s">
        <v>1981</v>
      </c>
      <c r="B299" s="14" t="s">
        <v>1982</v>
      </c>
      <c r="C299" s="14" t="s">
        <v>56</v>
      </c>
    </row>
    <row r="300" spans="1:3" s="18" customFormat="1" ht="17.25" customHeight="1" x14ac:dyDescent="0.25">
      <c r="A300" s="14" t="s">
        <v>2003</v>
      </c>
      <c r="B300" s="14" t="s">
        <v>2004</v>
      </c>
      <c r="C300" s="14" t="s">
        <v>56</v>
      </c>
    </row>
    <row r="301" spans="1:3" s="18" customFormat="1" ht="17.25" customHeight="1" x14ac:dyDescent="0.25">
      <c r="A301" s="14" t="s">
        <v>2095</v>
      </c>
      <c r="B301" s="14" t="s">
        <v>2096</v>
      </c>
      <c r="C301" s="14" t="s">
        <v>56</v>
      </c>
    </row>
    <row r="302" spans="1:3" s="18" customFormat="1" ht="17.25" customHeight="1" x14ac:dyDescent="0.25">
      <c r="A302" s="14" t="s">
        <v>1450</v>
      </c>
      <c r="B302" s="14" t="s">
        <v>1451</v>
      </c>
      <c r="C302" s="14" t="s">
        <v>56</v>
      </c>
    </row>
    <row r="303" spans="1:3" s="18" customFormat="1" ht="17.25" customHeight="1" x14ac:dyDescent="0.25">
      <c r="A303" s="14" t="s">
        <v>1572</v>
      </c>
      <c r="B303" s="14" t="s">
        <v>1573</v>
      </c>
      <c r="C303" s="14" t="s">
        <v>56</v>
      </c>
    </row>
    <row r="304" spans="1:3" s="18" customFormat="1" ht="17.25" customHeight="1" x14ac:dyDescent="0.25">
      <c r="A304" s="14" t="s">
        <v>5605</v>
      </c>
      <c r="B304" s="14" t="s">
        <v>5606</v>
      </c>
      <c r="C304" s="14" t="s">
        <v>56</v>
      </c>
    </row>
    <row r="305" spans="1:3" s="18" customFormat="1" ht="17.25" customHeight="1" x14ac:dyDescent="0.25">
      <c r="A305" s="14" t="s">
        <v>1468</v>
      </c>
      <c r="B305" s="14" t="s">
        <v>1469</v>
      </c>
      <c r="C305" s="14" t="s">
        <v>56</v>
      </c>
    </row>
    <row r="306" spans="1:3" s="18" customFormat="1" ht="17.25" customHeight="1" x14ac:dyDescent="0.25">
      <c r="A306" s="14" t="s">
        <v>1875</v>
      </c>
      <c r="B306" s="14" t="s">
        <v>1876</v>
      </c>
      <c r="C306" s="14" t="s">
        <v>56</v>
      </c>
    </row>
    <row r="307" spans="1:3" s="18" customFormat="1" ht="17.25" customHeight="1" x14ac:dyDescent="0.25">
      <c r="A307" s="14" t="s">
        <v>1949</v>
      </c>
      <c r="B307" s="14" t="s">
        <v>1950</v>
      </c>
      <c r="C307" s="14" t="s">
        <v>56</v>
      </c>
    </row>
    <row r="308" spans="1:3" s="18" customFormat="1" ht="17.25" customHeight="1" x14ac:dyDescent="0.25">
      <c r="A308" s="14" t="s">
        <v>1673</v>
      </c>
      <c r="B308" s="14" t="s">
        <v>1674</v>
      </c>
      <c r="C308" s="14" t="s">
        <v>56</v>
      </c>
    </row>
    <row r="309" spans="1:3" s="18" customFormat="1" ht="17.25" customHeight="1" x14ac:dyDescent="0.25">
      <c r="A309" s="14" t="s">
        <v>2134</v>
      </c>
      <c r="B309" s="14" t="s">
        <v>2135</v>
      </c>
      <c r="C309" s="14" t="s">
        <v>56</v>
      </c>
    </row>
    <row r="310" spans="1:3" s="18" customFormat="1" ht="17.25" customHeight="1" x14ac:dyDescent="0.25">
      <c r="A310" s="14" t="s">
        <v>1667</v>
      </c>
      <c r="B310" s="14" t="s">
        <v>1668</v>
      </c>
      <c r="C310" s="14" t="s">
        <v>56</v>
      </c>
    </row>
    <row r="311" spans="1:3" s="18" customFormat="1" ht="17.25" customHeight="1" x14ac:dyDescent="0.25">
      <c r="A311" s="14" t="str">
        <f>"06671830724"</f>
        <v>06671830724</v>
      </c>
      <c r="B311" s="14" t="s">
        <v>2476</v>
      </c>
      <c r="C311" s="14" t="s">
        <v>56</v>
      </c>
    </row>
    <row r="312" spans="1:3" s="18" customFormat="1" ht="17.25" customHeight="1" x14ac:dyDescent="0.25">
      <c r="A312" s="14" t="s">
        <v>1856</v>
      </c>
      <c r="B312" s="14" t="s">
        <v>1857</v>
      </c>
      <c r="C312" s="14" t="s">
        <v>56</v>
      </c>
    </row>
    <row r="313" spans="1:3" s="18" customFormat="1" ht="17.25" customHeight="1" x14ac:dyDescent="0.25">
      <c r="A313" s="14" t="s">
        <v>2264</v>
      </c>
      <c r="B313" s="14" t="s">
        <v>2265</v>
      </c>
      <c r="C313" s="14" t="s">
        <v>56</v>
      </c>
    </row>
    <row r="314" spans="1:3" s="18" customFormat="1" ht="17.25" customHeight="1" x14ac:dyDescent="0.25">
      <c r="A314" s="14" t="str">
        <f>"08554850720"</f>
        <v>08554850720</v>
      </c>
      <c r="B314" s="14" t="s">
        <v>9820</v>
      </c>
      <c r="C314" s="14" t="s">
        <v>56</v>
      </c>
    </row>
    <row r="315" spans="1:3" s="18" customFormat="1" ht="17.25" customHeight="1" x14ac:dyDescent="0.25">
      <c r="A315" s="14" t="s">
        <v>1934</v>
      </c>
      <c r="B315" s="14" t="s">
        <v>1935</v>
      </c>
      <c r="C315" s="14" t="s">
        <v>56</v>
      </c>
    </row>
    <row r="316" spans="1:3" s="18" customFormat="1" ht="17.25" customHeight="1" x14ac:dyDescent="0.25">
      <c r="A316" s="14" t="s">
        <v>2614</v>
      </c>
      <c r="B316" s="14" t="s">
        <v>2615</v>
      </c>
      <c r="C316" s="14" t="s">
        <v>56</v>
      </c>
    </row>
    <row r="317" spans="1:3" s="18" customFormat="1" ht="17.25" customHeight="1" x14ac:dyDescent="0.25">
      <c r="A317" s="14" t="s">
        <v>1964</v>
      </c>
      <c r="B317" s="14" t="s">
        <v>1965</v>
      </c>
      <c r="C317" s="14" t="s">
        <v>56</v>
      </c>
    </row>
    <row r="318" spans="1:3" s="18" customFormat="1" ht="17.25" customHeight="1" x14ac:dyDescent="0.25">
      <c r="A318" s="14" t="s">
        <v>2053</v>
      </c>
      <c r="B318" s="14" t="s">
        <v>2054</v>
      </c>
      <c r="C318" s="14" t="s">
        <v>56</v>
      </c>
    </row>
    <row r="319" spans="1:3" s="18" customFormat="1" ht="17.25" customHeight="1" x14ac:dyDescent="0.25">
      <c r="A319" s="14" t="s">
        <v>3847</v>
      </c>
      <c r="B319" s="14" t="s">
        <v>3848</v>
      </c>
      <c r="C319" s="14" t="s">
        <v>56</v>
      </c>
    </row>
    <row r="320" spans="1:3" s="18" customFormat="1" ht="17.25" customHeight="1" x14ac:dyDescent="0.25">
      <c r="A320" s="14" t="s">
        <v>1610</v>
      </c>
      <c r="B320" s="14" t="s">
        <v>1611</v>
      </c>
      <c r="C320" s="14" t="s">
        <v>56</v>
      </c>
    </row>
    <row r="321" spans="1:3" s="18" customFormat="1" ht="17.25" customHeight="1" x14ac:dyDescent="0.25">
      <c r="A321" s="14" t="str">
        <f>"07498820724"</f>
        <v>07498820724</v>
      </c>
      <c r="B321" s="14" t="s">
        <v>3563</v>
      </c>
      <c r="C321" s="14" t="s">
        <v>56</v>
      </c>
    </row>
    <row r="322" spans="1:3" s="18" customFormat="1" ht="17.25" customHeight="1" x14ac:dyDescent="0.25">
      <c r="A322" s="14" t="s">
        <v>1976</v>
      </c>
      <c r="B322" s="14" t="s">
        <v>1977</v>
      </c>
      <c r="C322" s="14" t="s">
        <v>56</v>
      </c>
    </row>
    <row r="323" spans="1:3" s="18" customFormat="1" ht="17.25" customHeight="1" x14ac:dyDescent="0.25">
      <c r="A323" s="14" t="str">
        <f>"00263310724"</f>
        <v>00263310724</v>
      </c>
      <c r="B323" s="14" t="s">
        <v>7078</v>
      </c>
      <c r="C323" s="14" t="s">
        <v>56</v>
      </c>
    </row>
    <row r="324" spans="1:3" s="18" customFormat="1" ht="17.25" customHeight="1" x14ac:dyDescent="0.25">
      <c r="A324" s="14" t="str">
        <f>"00259090728"</f>
        <v>00259090728</v>
      </c>
      <c r="B324" s="14" t="s">
        <v>7503</v>
      </c>
      <c r="C324" s="14" t="s">
        <v>56</v>
      </c>
    </row>
    <row r="325" spans="1:3" s="18" customFormat="1" ht="17.25" customHeight="1" x14ac:dyDescent="0.25">
      <c r="A325" s="14" t="s">
        <v>6007</v>
      </c>
      <c r="B325" s="14" t="s">
        <v>6008</v>
      </c>
      <c r="C325" s="14" t="s">
        <v>56</v>
      </c>
    </row>
    <row r="326" spans="1:3" s="18" customFormat="1" ht="17.25" customHeight="1" x14ac:dyDescent="0.25">
      <c r="A326" s="14" t="s">
        <v>2081</v>
      </c>
      <c r="B326" s="14" t="s">
        <v>2082</v>
      </c>
      <c r="C326" s="14" t="s">
        <v>56</v>
      </c>
    </row>
    <row r="327" spans="1:3" s="18" customFormat="1" ht="17.25" customHeight="1" x14ac:dyDescent="0.25">
      <c r="A327" s="14" t="s">
        <v>2630</v>
      </c>
      <c r="B327" s="14" t="s">
        <v>2631</v>
      </c>
      <c r="C327" s="14" t="s">
        <v>56</v>
      </c>
    </row>
    <row r="328" spans="1:3" s="18" customFormat="1" ht="17.25" customHeight="1" x14ac:dyDescent="0.25">
      <c r="A328" s="14" t="s">
        <v>1961</v>
      </c>
      <c r="B328" s="14" t="s">
        <v>1962</v>
      </c>
      <c r="C328" s="14" t="s">
        <v>56</v>
      </c>
    </row>
    <row r="329" spans="1:3" s="18" customFormat="1" ht="17.25" customHeight="1" x14ac:dyDescent="0.25">
      <c r="A329" s="14" t="s">
        <v>1435</v>
      </c>
      <c r="B329" s="14" t="s">
        <v>1436</v>
      </c>
      <c r="C329" s="14" t="s">
        <v>56</v>
      </c>
    </row>
    <row r="330" spans="1:3" s="18" customFormat="1" ht="17.25" customHeight="1" x14ac:dyDescent="0.25">
      <c r="A330" s="14" t="s">
        <v>2356</v>
      </c>
      <c r="B330" s="14" t="s">
        <v>2357</v>
      </c>
      <c r="C330" s="14" t="s">
        <v>56</v>
      </c>
    </row>
    <row r="331" spans="1:3" s="18" customFormat="1" ht="17.25" customHeight="1" x14ac:dyDescent="0.25">
      <c r="A331" s="14" t="s">
        <v>2157</v>
      </c>
      <c r="B331" s="14" t="s">
        <v>2158</v>
      </c>
      <c r="C331" s="14" t="s">
        <v>56</v>
      </c>
    </row>
    <row r="332" spans="1:3" s="18" customFormat="1" ht="17.25" customHeight="1" x14ac:dyDescent="0.25">
      <c r="A332" s="14" t="s">
        <v>1702</v>
      </c>
      <c r="B332" s="14" t="s">
        <v>1703</v>
      </c>
      <c r="C332" s="14" t="s">
        <v>56</v>
      </c>
    </row>
    <row r="333" spans="1:3" s="18" customFormat="1" ht="17.25" customHeight="1" x14ac:dyDescent="0.25">
      <c r="A333" s="14" t="s">
        <v>2182</v>
      </c>
      <c r="B333" s="14" t="s">
        <v>2183</v>
      </c>
      <c r="C333" s="14" t="s">
        <v>56</v>
      </c>
    </row>
    <row r="334" spans="1:3" s="18" customFormat="1" ht="17.25" customHeight="1" x14ac:dyDescent="0.25">
      <c r="A334" s="14" t="s">
        <v>1763</v>
      </c>
      <c r="B334" s="14" t="s">
        <v>1764</v>
      </c>
      <c r="C334" s="14" t="s">
        <v>56</v>
      </c>
    </row>
    <row r="335" spans="1:3" s="18" customFormat="1" ht="17.25" customHeight="1" x14ac:dyDescent="0.25">
      <c r="A335" s="14" t="s">
        <v>1803</v>
      </c>
      <c r="B335" s="14" t="s">
        <v>1804</v>
      </c>
      <c r="C335" s="14" t="s">
        <v>56</v>
      </c>
    </row>
    <row r="336" spans="1:3" s="18" customFormat="1" ht="17.25" customHeight="1" x14ac:dyDescent="0.25">
      <c r="A336" s="14" t="s">
        <v>1521</v>
      </c>
      <c r="B336" s="14" t="s">
        <v>1522</v>
      </c>
      <c r="C336" s="14" t="s">
        <v>56</v>
      </c>
    </row>
    <row r="337" spans="1:3" s="18" customFormat="1" ht="17.25" customHeight="1" x14ac:dyDescent="0.25">
      <c r="A337" s="14" t="s">
        <v>1456</v>
      </c>
      <c r="B337" s="14" t="s">
        <v>1457</v>
      </c>
      <c r="C337" s="14" t="s">
        <v>56</v>
      </c>
    </row>
    <row r="338" spans="1:3" s="18" customFormat="1" ht="17.25" customHeight="1" x14ac:dyDescent="0.25">
      <c r="A338" s="14" t="s">
        <v>2197</v>
      </c>
      <c r="B338" s="14" t="s">
        <v>2198</v>
      </c>
      <c r="C338" s="14" t="s">
        <v>56</v>
      </c>
    </row>
    <row r="339" spans="1:3" s="18" customFormat="1" ht="17.25" customHeight="1" x14ac:dyDescent="0.25">
      <c r="A339" s="14" t="s">
        <v>2233</v>
      </c>
      <c r="B339" s="14" t="s">
        <v>2234</v>
      </c>
      <c r="C339" s="14" t="s">
        <v>56</v>
      </c>
    </row>
    <row r="340" spans="1:3" s="18" customFormat="1" ht="17.25" customHeight="1" x14ac:dyDescent="0.25">
      <c r="A340" s="14" t="s">
        <v>9587</v>
      </c>
      <c r="B340" s="14" t="s">
        <v>9588</v>
      </c>
      <c r="C340" s="14" t="s">
        <v>56</v>
      </c>
    </row>
    <row r="341" spans="1:3" s="18" customFormat="1" ht="17.25" customHeight="1" x14ac:dyDescent="0.25">
      <c r="A341" s="14" t="s">
        <v>2871</v>
      </c>
      <c r="B341" s="14" t="s">
        <v>2872</v>
      </c>
      <c r="C341" s="14" t="s">
        <v>56</v>
      </c>
    </row>
    <row r="342" spans="1:3" s="18" customFormat="1" ht="17.25" customHeight="1" x14ac:dyDescent="0.25">
      <c r="A342" s="14" t="s">
        <v>1541</v>
      </c>
      <c r="B342" s="14" t="s">
        <v>1542</v>
      </c>
      <c r="C342" s="14" t="s">
        <v>56</v>
      </c>
    </row>
    <row r="343" spans="1:3" s="18" customFormat="1" ht="17.25" customHeight="1" x14ac:dyDescent="0.25">
      <c r="A343" s="14" t="s">
        <v>2231</v>
      </c>
      <c r="B343" s="14" t="s">
        <v>2232</v>
      </c>
      <c r="C343" s="14" t="s">
        <v>56</v>
      </c>
    </row>
    <row r="344" spans="1:3" s="18" customFormat="1" ht="17.25" customHeight="1" x14ac:dyDescent="0.25">
      <c r="A344" s="14" t="s">
        <v>1767</v>
      </c>
      <c r="B344" s="14" t="s">
        <v>1768</v>
      </c>
      <c r="C344" s="14" t="s">
        <v>56</v>
      </c>
    </row>
    <row r="345" spans="1:3" s="18" customFormat="1" ht="17.25" customHeight="1" x14ac:dyDescent="0.25">
      <c r="A345" s="14" t="s">
        <v>1458</v>
      </c>
      <c r="B345" s="14" t="s">
        <v>1459</v>
      </c>
      <c r="C345" s="14" t="s">
        <v>56</v>
      </c>
    </row>
    <row r="346" spans="1:3" s="18" customFormat="1" ht="17.25" customHeight="1" x14ac:dyDescent="0.25">
      <c r="A346" s="14" t="s">
        <v>2301</v>
      </c>
      <c r="B346" s="14" t="s">
        <v>2302</v>
      </c>
      <c r="C346" s="14" t="s">
        <v>56</v>
      </c>
    </row>
    <row r="347" spans="1:3" s="18" customFormat="1" ht="17.25" customHeight="1" x14ac:dyDescent="0.25">
      <c r="A347" s="14" t="s">
        <v>1587</v>
      </c>
      <c r="B347" s="14" t="s">
        <v>1588</v>
      </c>
      <c r="C347" s="14" t="s">
        <v>56</v>
      </c>
    </row>
    <row r="348" spans="1:3" s="18" customFormat="1" ht="17.25" customHeight="1" x14ac:dyDescent="0.25">
      <c r="A348" s="14" t="s">
        <v>1896</v>
      </c>
      <c r="B348" s="14" t="s">
        <v>1897</v>
      </c>
      <c r="C348" s="14" t="s">
        <v>56</v>
      </c>
    </row>
    <row r="349" spans="1:3" s="18" customFormat="1" ht="17.25" customHeight="1" x14ac:dyDescent="0.25">
      <c r="A349" s="14" t="s">
        <v>2579</v>
      </c>
      <c r="B349" s="14" t="s">
        <v>2580</v>
      </c>
      <c r="C349" s="14" t="s">
        <v>56</v>
      </c>
    </row>
    <row r="350" spans="1:3" s="18" customFormat="1" ht="17.25" customHeight="1" x14ac:dyDescent="0.25">
      <c r="A350" s="14" t="s">
        <v>3713</v>
      </c>
      <c r="B350" s="14" t="s">
        <v>3714</v>
      </c>
      <c r="C350" s="14" t="s">
        <v>56</v>
      </c>
    </row>
    <row r="351" spans="1:3" s="18" customFormat="1" ht="17.25" customHeight="1" x14ac:dyDescent="0.25">
      <c r="A351" s="14" t="s">
        <v>2124</v>
      </c>
      <c r="B351" s="14" t="s">
        <v>2125</v>
      </c>
      <c r="C351" s="14" t="s">
        <v>56</v>
      </c>
    </row>
    <row r="352" spans="1:3" s="18" customFormat="1" ht="17.25" customHeight="1" x14ac:dyDescent="0.25">
      <c r="A352" s="14" t="s">
        <v>6812</v>
      </c>
      <c r="B352" s="14" t="s">
        <v>6813</v>
      </c>
      <c r="C352" s="14" t="s">
        <v>56</v>
      </c>
    </row>
    <row r="353" spans="1:3" s="18" customFormat="1" ht="17.25" customHeight="1" x14ac:dyDescent="0.25">
      <c r="A353" s="14" t="s">
        <v>1951</v>
      </c>
      <c r="B353" s="14" t="s">
        <v>1952</v>
      </c>
      <c r="C353" s="14" t="s">
        <v>56</v>
      </c>
    </row>
    <row r="354" spans="1:3" s="18" customFormat="1" ht="17.25" customHeight="1" x14ac:dyDescent="0.25">
      <c r="A354" s="14" t="s">
        <v>7749</v>
      </c>
      <c r="B354" s="14" t="s">
        <v>7750</v>
      </c>
      <c r="C354" s="14" t="s">
        <v>56</v>
      </c>
    </row>
    <row r="355" spans="1:3" s="18" customFormat="1" ht="17.25" customHeight="1" x14ac:dyDescent="0.25">
      <c r="A355" s="14" t="s">
        <v>1632</v>
      </c>
      <c r="B355" s="14" t="s">
        <v>1633</v>
      </c>
      <c r="C355" s="14" t="s">
        <v>56</v>
      </c>
    </row>
    <row r="356" spans="1:3" s="18" customFormat="1" ht="17.25" customHeight="1" x14ac:dyDescent="0.25">
      <c r="A356" s="14" t="s">
        <v>2159</v>
      </c>
      <c r="B356" s="14" t="s">
        <v>2160</v>
      </c>
      <c r="C356" s="14" t="s">
        <v>56</v>
      </c>
    </row>
    <row r="357" spans="1:3" s="18" customFormat="1" ht="17.25" customHeight="1" x14ac:dyDescent="0.25">
      <c r="A357" s="14" t="s">
        <v>9584</v>
      </c>
      <c r="B357" s="14" t="s">
        <v>9585</v>
      </c>
      <c r="C357" s="14" t="s">
        <v>56</v>
      </c>
    </row>
    <row r="358" spans="1:3" s="18" customFormat="1" ht="17.25" customHeight="1" x14ac:dyDescent="0.25">
      <c r="A358" s="14" t="s">
        <v>1799</v>
      </c>
      <c r="B358" s="14" t="s">
        <v>1800</v>
      </c>
      <c r="C358" s="14" t="s">
        <v>56</v>
      </c>
    </row>
    <row r="359" spans="1:3" s="18" customFormat="1" ht="17.25" customHeight="1" x14ac:dyDescent="0.25">
      <c r="A359" s="14" t="s">
        <v>6120</v>
      </c>
      <c r="B359" s="14" t="s">
        <v>6121</v>
      </c>
      <c r="C359" s="14" t="s">
        <v>56</v>
      </c>
    </row>
    <row r="360" spans="1:3" s="18" customFormat="1" ht="17.25" customHeight="1" x14ac:dyDescent="0.25">
      <c r="A360" s="14" t="s">
        <v>2223</v>
      </c>
      <c r="B360" s="14" t="s">
        <v>2224</v>
      </c>
      <c r="C360" s="14" t="s">
        <v>56</v>
      </c>
    </row>
    <row r="361" spans="1:3" s="18" customFormat="1" ht="17.25" customHeight="1" x14ac:dyDescent="0.25">
      <c r="A361" s="14" t="s">
        <v>1743</v>
      </c>
      <c r="B361" s="14" t="s">
        <v>1744</v>
      </c>
      <c r="C361" s="14" t="s">
        <v>56</v>
      </c>
    </row>
    <row r="362" spans="1:3" s="18" customFormat="1" ht="17.25" customHeight="1" x14ac:dyDescent="0.25">
      <c r="A362" s="14" t="s">
        <v>2142</v>
      </c>
      <c r="B362" s="14" t="s">
        <v>2143</v>
      </c>
      <c r="C362" s="14" t="s">
        <v>56</v>
      </c>
    </row>
    <row r="363" spans="1:3" s="18" customFormat="1" ht="17.25" customHeight="1" x14ac:dyDescent="0.25">
      <c r="A363" s="14" t="s">
        <v>1529</v>
      </c>
      <c r="B363" s="14" t="s">
        <v>1530</v>
      </c>
      <c r="C363" s="14" t="s">
        <v>56</v>
      </c>
    </row>
    <row r="364" spans="1:3" s="18" customFormat="1" ht="17.25" customHeight="1" x14ac:dyDescent="0.25">
      <c r="A364" s="14" t="s">
        <v>1723</v>
      </c>
      <c r="B364" s="14" t="s">
        <v>1724</v>
      </c>
      <c r="C364" s="14" t="s">
        <v>56</v>
      </c>
    </row>
    <row r="365" spans="1:3" s="18" customFormat="1" ht="17.25" customHeight="1" x14ac:dyDescent="0.25">
      <c r="A365" s="14" t="s">
        <v>9606</v>
      </c>
      <c r="B365" s="14" t="s">
        <v>9607</v>
      </c>
      <c r="C365" s="14" t="s">
        <v>56</v>
      </c>
    </row>
    <row r="366" spans="1:3" s="18" customFormat="1" ht="17.25" customHeight="1" x14ac:dyDescent="0.25">
      <c r="A366" s="14" t="s">
        <v>1998</v>
      </c>
      <c r="B366" s="14" t="s">
        <v>1999</v>
      </c>
      <c r="C366" s="14" t="s">
        <v>56</v>
      </c>
    </row>
    <row r="367" spans="1:3" s="18" customFormat="1" ht="17.25" customHeight="1" x14ac:dyDescent="0.25">
      <c r="A367" s="14" t="s">
        <v>3468</v>
      </c>
      <c r="B367" s="14" t="s">
        <v>3469</v>
      </c>
      <c r="C367" s="14" t="s">
        <v>56</v>
      </c>
    </row>
    <row r="368" spans="1:3" s="18" customFormat="1" ht="17.25" customHeight="1" x14ac:dyDescent="0.25">
      <c r="A368" s="14" t="str">
        <f>"07804560725"</f>
        <v>07804560725</v>
      </c>
      <c r="B368" s="14" t="s">
        <v>6125</v>
      </c>
      <c r="C368" s="14" t="s">
        <v>56</v>
      </c>
    </row>
    <row r="369" spans="1:3" s="18" customFormat="1" ht="17.25" customHeight="1" x14ac:dyDescent="0.25">
      <c r="A369" s="14" t="s">
        <v>3844</v>
      </c>
      <c r="B369" s="14" t="s">
        <v>3845</v>
      </c>
      <c r="C369" s="14" t="s">
        <v>56</v>
      </c>
    </row>
    <row r="370" spans="1:3" s="18" customFormat="1" ht="17.25" customHeight="1" x14ac:dyDescent="0.25">
      <c r="A370" s="14" t="s">
        <v>1725</v>
      </c>
      <c r="B370" s="14" t="s">
        <v>1726</v>
      </c>
      <c r="C370" s="14" t="s">
        <v>56</v>
      </c>
    </row>
    <row r="371" spans="1:3" s="18" customFormat="1" ht="17.25" customHeight="1" x14ac:dyDescent="0.25">
      <c r="A371" s="14" t="str">
        <f>"06876880722"</f>
        <v>06876880722</v>
      </c>
      <c r="B371" s="14" t="s">
        <v>5353</v>
      </c>
      <c r="C371" s="14" t="s">
        <v>56</v>
      </c>
    </row>
    <row r="372" spans="1:3" s="18" customFormat="1" ht="17.25" customHeight="1" x14ac:dyDescent="0.25">
      <c r="A372" s="14" t="str">
        <f>"06831930729"</f>
        <v>06831930729</v>
      </c>
      <c r="B372" s="14" t="s">
        <v>1013</v>
      </c>
      <c r="C372" s="14" t="s">
        <v>56</v>
      </c>
    </row>
    <row r="373" spans="1:3" s="18" customFormat="1" ht="17.25" customHeight="1" x14ac:dyDescent="0.25">
      <c r="A373" s="14" t="str">
        <f>"00911050722"</f>
        <v>00911050722</v>
      </c>
      <c r="B373" s="14" t="s">
        <v>2072</v>
      </c>
      <c r="C373" s="14" t="s">
        <v>56</v>
      </c>
    </row>
    <row r="374" spans="1:3" s="18" customFormat="1" ht="17.25" customHeight="1" x14ac:dyDescent="0.25">
      <c r="A374" s="14" t="str">
        <f>"00265080721"</f>
        <v>00265080721</v>
      </c>
      <c r="B374" s="14" t="s">
        <v>7541</v>
      </c>
      <c r="C374" s="14" t="s">
        <v>56</v>
      </c>
    </row>
    <row r="375" spans="1:3" s="18" customFormat="1" ht="17.25" customHeight="1" x14ac:dyDescent="0.25">
      <c r="A375" s="14" t="s">
        <v>1501</v>
      </c>
      <c r="B375" s="14" t="s">
        <v>1502</v>
      </c>
      <c r="C375" s="14" t="s">
        <v>56</v>
      </c>
    </row>
    <row r="376" spans="1:3" s="18" customFormat="1" ht="17.25" customHeight="1" x14ac:dyDescent="0.25">
      <c r="A376" s="14" t="s">
        <v>1474</v>
      </c>
      <c r="B376" s="14" t="s">
        <v>1475</v>
      </c>
      <c r="C376" s="14" t="s">
        <v>56</v>
      </c>
    </row>
    <row r="377" spans="1:3" s="18" customFormat="1" ht="17.25" customHeight="1" x14ac:dyDescent="0.25">
      <c r="A377" s="14" t="s">
        <v>2192</v>
      </c>
      <c r="B377" s="14" t="s">
        <v>2193</v>
      </c>
      <c r="C377" s="14" t="s">
        <v>56</v>
      </c>
    </row>
    <row r="378" spans="1:3" s="18" customFormat="1" ht="17.25" customHeight="1" x14ac:dyDescent="0.25">
      <c r="A378" s="14" t="s">
        <v>1472</v>
      </c>
      <c r="B378" s="14" t="s">
        <v>1473</v>
      </c>
      <c r="C378" s="14" t="s">
        <v>56</v>
      </c>
    </row>
    <row r="379" spans="1:3" s="18" customFormat="1" ht="17.25" customHeight="1" x14ac:dyDescent="0.25">
      <c r="A379" s="14" t="s">
        <v>1665</v>
      </c>
      <c r="B379" s="14" t="s">
        <v>1666</v>
      </c>
      <c r="C379" s="14" t="s">
        <v>56</v>
      </c>
    </row>
    <row r="380" spans="1:3" s="18" customFormat="1" ht="17.25" customHeight="1" x14ac:dyDescent="0.25">
      <c r="A380" s="14" t="s">
        <v>2386</v>
      </c>
      <c r="B380" s="14" t="s">
        <v>2387</v>
      </c>
      <c r="C380" s="14" t="s">
        <v>56</v>
      </c>
    </row>
    <row r="381" spans="1:3" s="18" customFormat="1" ht="17.25" customHeight="1" x14ac:dyDescent="0.25">
      <c r="A381" s="14" t="s">
        <v>1925</v>
      </c>
      <c r="B381" s="14" t="s">
        <v>1926</v>
      </c>
      <c r="C381" s="14" t="s">
        <v>56</v>
      </c>
    </row>
    <row r="382" spans="1:3" s="18" customFormat="1" ht="17.25" customHeight="1" x14ac:dyDescent="0.25">
      <c r="A382" s="14" t="s">
        <v>1771</v>
      </c>
      <c r="B382" s="14" t="s">
        <v>1772</v>
      </c>
      <c r="C382" s="14" t="s">
        <v>56</v>
      </c>
    </row>
    <row r="383" spans="1:3" s="18" customFormat="1" ht="17.25" customHeight="1" x14ac:dyDescent="0.25">
      <c r="A383" s="14" t="s">
        <v>2037</v>
      </c>
      <c r="B383" s="14" t="s">
        <v>2038</v>
      </c>
      <c r="C383" s="14" t="s">
        <v>56</v>
      </c>
    </row>
    <row r="384" spans="1:3" s="18" customFormat="1" ht="17.25" customHeight="1" x14ac:dyDescent="0.25">
      <c r="A384" s="14" t="s">
        <v>3326</v>
      </c>
      <c r="B384" s="14" t="s">
        <v>3327</v>
      </c>
      <c r="C384" s="14" t="s">
        <v>56</v>
      </c>
    </row>
    <row r="385" spans="1:3" s="18" customFormat="1" ht="17.25" customHeight="1" x14ac:dyDescent="0.25">
      <c r="A385" s="14" t="s">
        <v>2336</v>
      </c>
      <c r="B385" s="14" t="s">
        <v>2337</v>
      </c>
      <c r="C385" s="14" t="s">
        <v>56</v>
      </c>
    </row>
    <row r="386" spans="1:3" s="18" customFormat="1" ht="17.25" customHeight="1" x14ac:dyDescent="0.25">
      <c r="A386" s="14" t="s">
        <v>2338</v>
      </c>
      <c r="B386" s="14" t="s">
        <v>2339</v>
      </c>
      <c r="C386" s="14" t="s">
        <v>56</v>
      </c>
    </row>
    <row r="387" spans="1:3" s="18" customFormat="1" ht="17.25" customHeight="1" x14ac:dyDescent="0.25">
      <c r="A387" s="14" t="s">
        <v>1575</v>
      </c>
      <c r="B387" s="14" t="s">
        <v>1576</v>
      </c>
      <c r="C387" s="14" t="s">
        <v>56</v>
      </c>
    </row>
    <row r="388" spans="1:3" s="18" customFormat="1" ht="17.25" customHeight="1" x14ac:dyDescent="0.25">
      <c r="A388" s="14" t="s">
        <v>2877</v>
      </c>
      <c r="B388" s="14" t="s">
        <v>2878</v>
      </c>
      <c r="C388" s="14" t="s">
        <v>56</v>
      </c>
    </row>
    <row r="389" spans="1:3" s="18" customFormat="1" ht="17.25" customHeight="1" x14ac:dyDescent="0.25">
      <c r="A389" s="14" t="s">
        <v>410</v>
      </c>
      <c r="B389" s="14" t="s">
        <v>411</v>
      </c>
      <c r="C389" s="14" t="s">
        <v>56</v>
      </c>
    </row>
    <row r="390" spans="1:3" s="18" customFormat="1" ht="17.25" customHeight="1" x14ac:dyDescent="0.25">
      <c r="A390" s="14" t="s">
        <v>1669</v>
      </c>
      <c r="B390" s="14" t="s">
        <v>1670</v>
      </c>
      <c r="C390" s="14" t="s">
        <v>56</v>
      </c>
    </row>
    <row r="391" spans="1:3" s="18" customFormat="1" ht="17.25" customHeight="1" x14ac:dyDescent="0.25">
      <c r="A391" s="14" t="str">
        <f>"04414430720"</f>
        <v>04414430720</v>
      </c>
      <c r="B391" s="14" t="s">
        <v>1938</v>
      </c>
      <c r="C391" s="14" t="s">
        <v>56</v>
      </c>
    </row>
    <row r="392" spans="1:3" s="18" customFormat="1" ht="17.25" customHeight="1" x14ac:dyDescent="0.25">
      <c r="A392" s="14" t="s">
        <v>1863</v>
      </c>
      <c r="B392" s="14" t="s">
        <v>1864</v>
      </c>
      <c r="C392" s="14" t="s">
        <v>56</v>
      </c>
    </row>
    <row r="393" spans="1:3" s="18" customFormat="1" ht="17.25" customHeight="1" x14ac:dyDescent="0.25">
      <c r="A393" s="14" t="s">
        <v>1591</v>
      </c>
      <c r="B393" s="14" t="s">
        <v>1592</v>
      </c>
      <c r="C393" s="14" t="s">
        <v>56</v>
      </c>
    </row>
    <row r="394" spans="1:3" s="18" customFormat="1" ht="17.25" customHeight="1" x14ac:dyDescent="0.25">
      <c r="A394" s="14" t="s">
        <v>1947</v>
      </c>
      <c r="B394" s="14" t="s">
        <v>1948</v>
      </c>
      <c r="C394" s="14" t="s">
        <v>56</v>
      </c>
    </row>
    <row r="395" spans="1:3" s="18" customFormat="1" ht="17.25" customHeight="1" x14ac:dyDescent="0.25">
      <c r="A395" s="14" t="s">
        <v>1884</v>
      </c>
      <c r="B395" s="14" t="s">
        <v>1885</v>
      </c>
      <c r="C395" s="14" t="s">
        <v>56</v>
      </c>
    </row>
    <row r="396" spans="1:3" s="18" customFormat="1" ht="17.25" customHeight="1" x14ac:dyDescent="0.25">
      <c r="A396" s="14" t="s">
        <v>1737</v>
      </c>
      <c r="B396" s="14" t="s">
        <v>1738</v>
      </c>
      <c r="C396" s="14" t="s">
        <v>56</v>
      </c>
    </row>
    <row r="397" spans="1:3" s="18" customFormat="1" ht="17.25" customHeight="1" x14ac:dyDescent="0.25">
      <c r="A397" s="14" t="s">
        <v>1680</v>
      </c>
      <c r="B397" s="14" t="s">
        <v>1681</v>
      </c>
      <c r="C397" s="14" t="s">
        <v>56</v>
      </c>
    </row>
    <row r="398" spans="1:3" s="18" customFormat="1" ht="17.25" customHeight="1" x14ac:dyDescent="0.25">
      <c r="A398" s="14" t="s">
        <v>1931</v>
      </c>
      <c r="B398" s="14" t="s">
        <v>1932</v>
      </c>
      <c r="C398" s="14" t="s">
        <v>56</v>
      </c>
    </row>
    <row r="399" spans="1:3" s="18" customFormat="1" ht="17.25" customHeight="1" x14ac:dyDescent="0.25">
      <c r="A399" s="14" t="s">
        <v>1624</v>
      </c>
      <c r="B399" s="14" t="s">
        <v>1625</v>
      </c>
      <c r="C399" s="14" t="s">
        <v>56</v>
      </c>
    </row>
    <row r="400" spans="1:3" s="18" customFormat="1" ht="17.25" customHeight="1" x14ac:dyDescent="0.25">
      <c r="A400" s="14" t="s">
        <v>1537</v>
      </c>
      <c r="B400" s="14" t="s">
        <v>1538</v>
      </c>
      <c r="C400" s="14" t="s">
        <v>56</v>
      </c>
    </row>
    <row r="401" spans="1:3" s="18" customFormat="1" ht="17.25" customHeight="1" x14ac:dyDescent="0.25">
      <c r="A401" s="14" t="s">
        <v>1604</v>
      </c>
      <c r="B401" s="14" t="s">
        <v>1605</v>
      </c>
      <c r="C401" s="14" t="s">
        <v>56</v>
      </c>
    </row>
    <row r="402" spans="1:3" s="18" customFormat="1" ht="17.25" customHeight="1" x14ac:dyDescent="0.25">
      <c r="A402" s="14" t="s">
        <v>2268</v>
      </c>
      <c r="B402" s="14" t="s">
        <v>2269</v>
      </c>
      <c r="C402" s="14" t="s">
        <v>56</v>
      </c>
    </row>
    <row r="403" spans="1:3" s="18" customFormat="1" ht="17.25" customHeight="1" x14ac:dyDescent="0.25">
      <c r="A403" s="14" t="s">
        <v>7516</v>
      </c>
      <c r="B403" s="14" t="s">
        <v>7517</v>
      </c>
      <c r="C403" s="14" t="s">
        <v>56</v>
      </c>
    </row>
    <row r="404" spans="1:3" s="18" customFormat="1" ht="17.25" customHeight="1" x14ac:dyDescent="0.25">
      <c r="A404" s="14" t="s">
        <v>2585</v>
      </c>
      <c r="B404" s="14" t="s">
        <v>2586</v>
      </c>
      <c r="C404" s="14" t="s">
        <v>56</v>
      </c>
    </row>
    <row r="405" spans="1:3" s="18" customFormat="1" ht="17.25" customHeight="1" x14ac:dyDescent="0.25">
      <c r="A405" s="14" t="s">
        <v>1595</v>
      </c>
      <c r="B405" s="14" t="s">
        <v>1596</v>
      </c>
      <c r="C405" s="14" t="s">
        <v>56</v>
      </c>
    </row>
    <row r="406" spans="1:3" s="18" customFormat="1" ht="17.25" customHeight="1" x14ac:dyDescent="0.25">
      <c r="A406" s="14" t="s">
        <v>2051</v>
      </c>
      <c r="B406" s="14" t="s">
        <v>2052</v>
      </c>
      <c r="C406" s="14" t="s">
        <v>56</v>
      </c>
    </row>
    <row r="407" spans="1:3" s="18" customFormat="1" ht="17.25" customHeight="1" x14ac:dyDescent="0.25">
      <c r="A407" s="14" t="s">
        <v>2089</v>
      </c>
      <c r="B407" s="14" t="s">
        <v>2090</v>
      </c>
      <c r="C407" s="14" t="s">
        <v>56</v>
      </c>
    </row>
    <row r="408" spans="1:3" s="18" customFormat="1" ht="17.25" customHeight="1" x14ac:dyDescent="0.25">
      <c r="A408" s="14" t="s">
        <v>126</v>
      </c>
      <c r="B408" s="14" t="s">
        <v>127</v>
      </c>
      <c r="C408" s="14" t="s">
        <v>56</v>
      </c>
    </row>
    <row r="409" spans="1:3" s="18" customFormat="1" ht="17.25" customHeight="1" x14ac:dyDescent="0.25">
      <c r="A409" s="14" t="s">
        <v>2334</v>
      </c>
      <c r="B409" s="14" t="s">
        <v>2335</v>
      </c>
      <c r="C409" s="14" t="s">
        <v>56</v>
      </c>
    </row>
    <row r="410" spans="1:3" s="18" customFormat="1" ht="17.25" customHeight="1" x14ac:dyDescent="0.25">
      <c r="A410" s="14" t="s">
        <v>1545</v>
      </c>
      <c r="B410" s="14" t="s">
        <v>1546</v>
      </c>
      <c r="C410" s="14" t="s">
        <v>56</v>
      </c>
    </row>
    <row r="411" spans="1:3" s="18" customFormat="1" ht="17.25" customHeight="1" x14ac:dyDescent="0.25">
      <c r="A411" s="14" t="s">
        <v>2583</v>
      </c>
      <c r="B411" s="14" t="s">
        <v>2584</v>
      </c>
      <c r="C411" s="14" t="s">
        <v>56</v>
      </c>
    </row>
    <row r="412" spans="1:3" s="18" customFormat="1" ht="17.25" customHeight="1" x14ac:dyDescent="0.25">
      <c r="A412" s="14" t="s">
        <v>1751</v>
      </c>
      <c r="B412" s="14" t="s">
        <v>1752</v>
      </c>
      <c r="C412" s="14" t="s">
        <v>56</v>
      </c>
    </row>
    <row r="413" spans="1:3" s="18" customFormat="1" ht="17.25" customHeight="1" x14ac:dyDescent="0.25">
      <c r="A413" s="14" t="s">
        <v>2266</v>
      </c>
      <c r="B413" s="14" t="s">
        <v>2267</v>
      </c>
      <c r="C413" s="14" t="s">
        <v>56</v>
      </c>
    </row>
    <row r="414" spans="1:3" s="18" customFormat="1" ht="17.25" customHeight="1" x14ac:dyDescent="0.25">
      <c r="A414" s="14" t="s">
        <v>8313</v>
      </c>
      <c r="B414" s="14" t="s">
        <v>8314</v>
      </c>
      <c r="C414" s="14" t="s">
        <v>56</v>
      </c>
    </row>
    <row r="415" spans="1:3" s="18" customFormat="1" ht="17.25" customHeight="1" x14ac:dyDescent="0.25">
      <c r="A415" s="14" t="s">
        <v>9608</v>
      </c>
      <c r="B415" s="14" t="s">
        <v>9609</v>
      </c>
      <c r="C415" s="14" t="s">
        <v>56</v>
      </c>
    </row>
    <row r="416" spans="1:3" s="18" customFormat="1" ht="17.25" customHeight="1" x14ac:dyDescent="0.25">
      <c r="A416" s="14" t="s">
        <v>1511</v>
      </c>
      <c r="B416" s="14" t="s">
        <v>1512</v>
      </c>
      <c r="C416" s="14" t="s">
        <v>56</v>
      </c>
    </row>
    <row r="417" spans="1:3" s="18" customFormat="1" ht="17.25" customHeight="1" x14ac:dyDescent="0.25">
      <c r="A417" s="14" t="s">
        <v>1597</v>
      </c>
      <c r="B417" s="14" t="s">
        <v>1598</v>
      </c>
      <c r="C417" s="14" t="s">
        <v>56</v>
      </c>
    </row>
    <row r="418" spans="1:3" s="18" customFormat="1" ht="17.25" customHeight="1" x14ac:dyDescent="0.25">
      <c r="A418" s="14" t="s">
        <v>3372</v>
      </c>
      <c r="B418" s="14" t="s">
        <v>3373</v>
      </c>
      <c r="C418" s="14" t="s">
        <v>56</v>
      </c>
    </row>
    <row r="419" spans="1:3" s="18" customFormat="1" ht="17.25" customHeight="1" x14ac:dyDescent="0.25">
      <c r="A419" s="14" t="s">
        <v>2035</v>
      </c>
      <c r="B419" s="14" t="s">
        <v>2036</v>
      </c>
      <c r="C419" s="14" t="s">
        <v>56</v>
      </c>
    </row>
    <row r="420" spans="1:3" s="18" customFormat="1" ht="17.25" customHeight="1" x14ac:dyDescent="0.25">
      <c r="A420" s="14" t="s">
        <v>2390</v>
      </c>
      <c r="B420" s="14" t="s">
        <v>2036</v>
      </c>
      <c r="C420" s="14" t="s">
        <v>56</v>
      </c>
    </row>
    <row r="421" spans="1:3" s="18" customFormat="1" ht="17.25" customHeight="1" x14ac:dyDescent="0.25">
      <c r="A421" s="14" t="s">
        <v>5853</v>
      </c>
      <c r="B421" s="14" t="s">
        <v>5854</v>
      </c>
      <c r="C421" s="14" t="s">
        <v>56</v>
      </c>
    </row>
    <row r="422" spans="1:3" s="18" customFormat="1" ht="17.25" customHeight="1" x14ac:dyDescent="0.25">
      <c r="A422" s="14" t="s">
        <v>2018</v>
      </c>
      <c r="B422" s="14" t="s">
        <v>2019</v>
      </c>
      <c r="C422" s="14" t="s">
        <v>56</v>
      </c>
    </row>
    <row r="423" spans="1:3" s="18" customFormat="1" ht="17.25" customHeight="1" x14ac:dyDescent="0.25">
      <c r="A423" s="14" t="s">
        <v>2225</v>
      </c>
      <c r="B423" s="14" t="s">
        <v>2226</v>
      </c>
      <c r="C423" s="14" t="s">
        <v>56</v>
      </c>
    </row>
    <row r="424" spans="1:3" s="18" customFormat="1" ht="17.25" customHeight="1" x14ac:dyDescent="0.25">
      <c r="A424" s="14" t="s">
        <v>1787</v>
      </c>
      <c r="B424" s="14" t="s">
        <v>1788</v>
      </c>
      <c r="C424" s="14" t="s">
        <v>56</v>
      </c>
    </row>
    <row r="425" spans="1:3" s="18" customFormat="1" ht="17.25" customHeight="1" x14ac:dyDescent="0.25">
      <c r="A425" s="14" t="s">
        <v>2167</v>
      </c>
      <c r="B425" s="14" t="s">
        <v>2168</v>
      </c>
      <c r="C425" s="14" t="s">
        <v>56</v>
      </c>
    </row>
    <row r="426" spans="1:3" s="18" customFormat="1" ht="17.25" customHeight="1" x14ac:dyDescent="0.25">
      <c r="A426" s="14" t="s">
        <v>10155</v>
      </c>
      <c r="B426" s="14" t="s">
        <v>10156</v>
      </c>
      <c r="C426" s="14" t="s">
        <v>56</v>
      </c>
    </row>
    <row r="427" spans="1:3" s="18" customFormat="1" ht="17.25" customHeight="1" x14ac:dyDescent="0.25">
      <c r="A427" s="14" t="s">
        <v>2173</v>
      </c>
      <c r="B427" s="14" t="s">
        <v>2174</v>
      </c>
      <c r="C427" s="14" t="s">
        <v>56</v>
      </c>
    </row>
    <row r="428" spans="1:3" s="18" customFormat="1" ht="17.25" customHeight="1" x14ac:dyDescent="0.25">
      <c r="A428" s="14" t="s">
        <v>2393</v>
      </c>
      <c r="B428" s="14" t="s">
        <v>2394</v>
      </c>
      <c r="C428" s="14" t="s">
        <v>56</v>
      </c>
    </row>
    <row r="429" spans="1:3" s="18" customFormat="1" ht="17.25" customHeight="1" x14ac:dyDescent="0.25">
      <c r="A429" s="14" t="s">
        <v>1579</v>
      </c>
      <c r="B429" s="14" t="s">
        <v>1580</v>
      </c>
      <c r="C429" s="14" t="s">
        <v>56</v>
      </c>
    </row>
    <row r="430" spans="1:3" s="18" customFormat="1" ht="17.25" customHeight="1" x14ac:dyDescent="0.25">
      <c r="A430" s="14" t="str">
        <f>"06872560724"</f>
        <v>06872560724</v>
      </c>
      <c r="B430" s="14" t="s">
        <v>1601</v>
      </c>
      <c r="C430" s="14" t="s">
        <v>56</v>
      </c>
    </row>
    <row r="431" spans="1:3" s="18" customFormat="1" ht="17.25" customHeight="1" x14ac:dyDescent="0.25">
      <c r="A431" s="14" t="s">
        <v>1515</v>
      </c>
      <c r="B431" s="14" t="s">
        <v>1516</v>
      </c>
      <c r="C431" s="14" t="s">
        <v>56</v>
      </c>
    </row>
    <row r="432" spans="1:3" s="18" customFormat="1" ht="17.25" customHeight="1" x14ac:dyDescent="0.25">
      <c r="A432" s="14" t="s">
        <v>1622</v>
      </c>
      <c r="B432" s="14" t="s">
        <v>1623</v>
      </c>
      <c r="C432" s="14" t="s">
        <v>56</v>
      </c>
    </row>
    <row r="433" spans="1:3" s="18" customFormat="1" ht="17.25" customHeight="1" x14ac:dyDescent="0.25">
      <c r="A433" s="14" t="s">
        <v>1684</v>
      </c>
      <c r="B433" s="14" t="s">
        <v>1685</v>
      </c>
      <c r="C433" s="14" t="s">
        <v>56</v>
      </c>
    </row>
    <row r="434" spans="1:3" s="18" customFormat="1" ht="17.25" customHeight="1" x14ac:dyDescent="0.25">
      <c r="A434" s="14" t="s">
        <v>1675</v>
      </c>
      <c r="B434" s="14" t="s">
        <v>1676</v>
      </c>
      <c r="C434" s="14" t="s">
        <v>56</v>
      </c>
    </row>
    <row r="435" spans="1:3" s="18" customFormat="1" ht="17.25" customHeight="1" x14ac:dyDescent="0.25">
      <c r="A435" s="14" t="s">
        <v>1739</v>
      </c>
      <c r="B435" s="14" t="s">
        <v>1740</v>
      </c>
      <c r="C435" s="14" t="s">
        <v>56</v>
      </c>
    </row>
    <row r="436" spans="1:3" s="18" customFormat="1" ht="17.25" customHeight="1" x14ac:dyDescent="0.25">
      <c r="A436" s="14" t="s">
        <v>1482</v>
      </c>
      <c r="B436" s="14" t="s">
        <v>1483</v>
      </c>
      <c r="C436" s="14" t="s">
        <v>56</v>
      </c>
    </row>
    <row r="437" spans="1:3" s="18" customFormat="1" ht="17.25" customHeight="1" x14ac:dyDescent="0.25">
      <c r="A437" s="14" t="s">
        <v>9610</v>
      </c>
      <c r="B437" s="14" t="s">
        <v>9611</v>
      </c>
      <c r="C437" s="14" t="s">
        <v>56</v>
      </c>
    </row>
    <row r="438" spans="1:3" s="18" customFormat="1" ht="17.25" customHeight="1" x14ac:dyDescent="0.25">
      <c r="A438" s="14" t="s">
        <v>1543</v>
      </c>
      <c r="B438" s="14" t="s">
        <v>1544</v>
      </c>
      <c r="C438" s="14" t="s">
        <v>56</v>
      </c>
    </row>
    <row r="439" spans="1:3" s="18" customFormat="1" ht="17.25" customHeight="1" x14ac:dyDescent="0.25">
      <c r="A439" s="14" t="s">
        <v>1830</v>
      </c>
      <c r="B439" s="14" t="s">
        <v>1831</v>
      </c>
      <c r="C439" s="14" t="s">
        <v>56</v>
      </c>
    </row>
    <row r="440" spans="1:3" s="18" customFormat="1" ht="17.25" customHeight="1" x14ac:dyDescent="0.25">
      <c r="A440" s="14" t="s">
        <v>1698</v>
      </c>
      <c r="B440" s="14" t="s">
        <v>1699</v>
      </c>
      <c r="C440" s="14" t="s">
        <v>56</v>
      </c>
    </row>
    <row r="441" spans="1:3" s="18" customFormat="1" ht="17.25" customHeight="1" x14ac:dyDescent="0.25">
      <c r="A441" s="14" t="s">
        <v>2368</v>
      </c>
      <c r="B441" s="14" t="s">
        <v>2369</v>
      </c>
      <c r="C441" s="14" t="s">
        <v>56</v>
      </c>
    </row>
    <row r="442" spans="1:3" s="18" customFormat="1" ht="17.25" customHeight="1" x14ac:dyDescent="0.25">
      <c r="A442" s="14" t="s">
        <v>2796</v>
      </c>
      <c r="B442" s="14" t="s">
        <v>2797</v>
      </c>
      <c r="C442" s="14" t="s">
        <v>56</v>
      </c>
    </row>
    <row r="443" spans="1:3" s="18" customFormat="1" ht="17.25" customHeight="1" x14ac:dyDescent="0.25">
      <c r="A443" s="14" t="s">
        <v>5556</v>
      </c>
      <c r="B443" s="14" t="s">
        <v>5557</v>
      </c>
      <c r="C443" s="14" t="s">
        <v>56</v>
      </c>
    </row>
    <row r="444" spans="1:3" s="18" customFormat="1" ht="17.25" customHeight="1" x14ac:dyDescent="0.25">
      <c r="A444" s="14" t="s">
        <v>2309</v>
      </c>
      <c r="B444" s="14" t="s">
        <v>2310</v>
      </c>
      <c r="C444" s="14" t="s">
        <v>56</v>
      </c>
    </row>
    <row r="445" spans="1:3" s="18" customFormat="1" ht="17.25" customHeight="1" x14ac:dyDescent="0.25">
      <c r="A445" s="14" t="s">
        <v>2062</v>
      </c>
      <c r="B445" s="14" t="s">
        <v>2063</v>
      </c>
      <c r="C445" s="14" t="s">
        <v>56</v>
      </c>
    </row>
    <row r="446" spans="1:3" s="18" customFormat="1" ht="17.25" customHeight="1" x14ac:dyDescent="0.25">
      <c r="A446" s="14" t="s">
        <v>1795</v>
      </c>
      <c r="B446" s="14" t="s">
        <v>1796</v>
      </c>
      <c r="C446" s="14" t="s">
        <v>56</v>
      </c>
    </row>
    <row r="447" spans="1:3" s="18" customFormat="1" ht="17.25" customHeight="1" x14ac:dyDescent="0.25">
      <c r="A447" s="14" t="s">
        <v>1499</v>
      </c>
      <c r="B447" s="14" t="s">
        <v>1500</v>
      </c>
      <c r="C447" s="14" t="s">
        <v>56</v>
      </c>
    </row>
    <row r="448" spans="1:3" s="18" customFormat="1" ht="17.25" customHeight="1" x14ac:dyDescent="0.25">
      <c r="A448" s="14" t="s">
        <v>2454</v>
      </c>
      <c r="B448" s="14" t="s">
        <v>2455</v>
      </c>
      <c r="C448" s="14" t="s">
        <v>56</v>
      </c>
    </row>
    <row r="449" spans="1:3" s="18" customFormat="1" ht="17.25" customHeight="1" x14ac:dyDescent="0.25">
      <c r="A449" s="14" t="s">
        <v>1513</v>
      </c>
      <c r="B449" s="14" t="s">
        <v>1514</v>
      </c>
      <c r="C449" s="14" t="s">
        <v>56</v>
      </c>
    </row>
    <row r="450" spans="1:3" s="18" customFormat="1" ht="17.25" customHeight="1" x14ac:dyDescent="0.25">
      <c r="A450" s="14" t="s">
        <v>1995</v>
      </c>
      <c r="B450" s="14" t="s">
        <v>1996</v>
      </c>
      <c r="C450" s="14" t="s">
        <v>56</v>
      </c>
    </row>
    <row r="451" spans="1:3" s="18" customFormat="1" ht="17.25" customHeight="1" x14ac:dyDescent="0.25">
      <c r="A451" s="14" t="str">
        <f>"07687000724"</f>
        <v>07687000724</v>
      </c>
      <c r="B451" s="14" t="s">
        <v>2530</v>
      </c>
      <c r="C451" s="14" t="s">
        <v>56</v>
      </c>
    </row>
    <row r="452" spans="1:3" s="18" customFormat="1" ht="17.25" customHeight="1" x14ac:dyDescent="0.25">
      <c r="A452" s="14" t="s">
        <v>1547</v>
      </c>
      <c r="B452" s="14" t="s">
        <v>1548</v>
      </c>
      <c r="C452" s="14" t="s">
        <v>56</v>
      </c>
    </row>
    <row r="453" spans="1:3" s="18" customFormat="1" ht="17.25" customHeight="1" x14ac:dyDescent="0.25">
      <c r="A453" s="14" t="s">
        <v>1873</v>
      </c>
      <c r="B453" s="14" t="s">
        <v>1874</v>
      </c>
      <c r="C453" s="14" t="s">
        <v>56</v>
      </c>
    </row>
    <row r="454" spans="1:3" s="18" customFormat="1" ht="17.25" customHeight="1" x14ac:dyDescent="0.25">
      <c r="A454" s="14" t="s">
        <v>1801</v>
      </c>
      <c r="B454" s="14" t="s">
        <v>1802</v>
      </c>
      <c r="C454" s="14" t="s">
        <v>56</v>
      </c>
    </row>
    <row r="455" spans="1:3" s="18" customFormat="1" ht="17.25" customHeight="1" x14ac:dyDescent="0.25">
      <c r="A455" s="14" t="s">
        <v>1865</v>
      </c>
      <c r="B455" s="14" t="s">
        <v>1866</v>
      </c>
      <c r="C455" s="14" t="s">
        <v>56</v>
      </c>
    </row>
    <row r="456" spans="1:3" s="18" customFormat="1" ht="17.25" customHeight="1" x14ac:dyDescent="0.25">
      <c r="A456" s="14" t="s">
        <v>2237</v>
      </c>
      <c r="B456" s="14" t="s">
        <v>2238</v>
      </c>
      <c r="C456" s="14" t="s">
        <v>56</v>
      </c>
    </row>
    <row r="457" spans="1:3" s="18" customFormat="1" ht="17.25" customHeight="1" x14ac:dyDescent="0.25">
      <c r="A457" s="14" t="s">
        <v>1589</v>
      </c>
      <c r="B457" s="14" t="s">
        <v>1590</v>
      </c>
      <c r="C457" s="14" t="s">
        <v>56</v>
      </c>
    </row>
    <row r="458" spans="1:3" s="18" customFormat="1" ht="17.25" customHeight="1" x14ac:dyDescent="0.25">
      <c r="A458" s="14" t="s">
        <v>1805</v>
      </c>
      <c r="B458" s="14" t="s">
        <v>1806</v>
      </c>
      <c r="C458" s="14" t="s">
        <v>56</v>
      </c>
    </row>
    <row r="459" spans="1:3" s="18" customFormat="1" ht="17.25" customHeight="1" x14ac:dyDescent="0.25">
      <c r="A459" s="14" t="s">
        <v>1808</v>
      </c>
      <c r="B459" s="14" t="s">
        <v>1809</v>
      </c>
      <c r="C459" s="14" t="s">
        <v>56</v>
      </c>
    </row>
    <row r="460" spans="1:3" s="18" customFormat="1" ht="17.25" customHeight="1" x14ac:dyDescent="0.25">
      <c r="A460" s="14" t="s">
        <v>6032</v>
      </c>
      <c r="B460" s="14" t="s">
        <v>6033</v>
      </c>
      <c r="C460" s="14" t="s">
        <v>56</v>
      </c>
    </row>
    <row r="461" spans="1:3" s="18" customFormat="1" ht="17.25" customHeight="1" x14ac:dyDescent="0.25">
      <c r="A461" s="14" t="s">
        <v>1429</v>
      </c>
      <c r="B461" s="14" t="s">
        <v>1430</v>
      </c>
      <c r="C461" s="14" t="s">
        <v>56</v>
      </c>
    </row>
    <row r="462" spans="1:3" s="18" customFormat="1" ht="17.25" customHeight="1" x14ac:dyDescent="0.25">
      <c r="A462" s="14" t="s">
        <v>1433</v>
      </c>
      <c r="B462" s="14" t="s">
        <v>1434</v>
      </c>
      <c r="C462" s="14" t="s">
        <v>56</v>
      </c>
    </row>
    <row r="463" spans="1:3" s="18" customFormat="1" ht="17.25" customHeight="1" x14ac:dyDescent="0.25">
      <c r="A463" s="14" t="str">
        <f>"05112320725"</f>
        <v>05112320725</v>
      </c>
      <c r="B463" s="14" t="s">
        <v>1432</v>
      </c>
      <c r="C463" s="14" t="s">
        <v>56</v>
      </c>
    </row>
    <row r="464" spans="1:3" s="18" customFormat="1" ht="17.25" customHeight="1" x14ac:dyDescent="0.25">
      <c r="A464" s="14" t="s">
        <v>5978</v>
      </c>
      <c r="B464" s="14" t="s">
        <v>5979</v>
      </c>
      <c r="C464" s="14" t="s">
        <v>56</v>
      </c>
    </row>
    <row r="465" spans="1:3" s="18" customFormat="1" ht="17.25" customHeight="1" x14ac:dyDescent="0.25">
      <c r="A465" s="14" t="s">
        <v>2106</v>
      </c>
      <c r="B465" s="14" t="s">
        <v>2107</v>
      </c>
      <c r="C465" s="14" t="s">
        <v>56</v>
      </c>
    </row>
    <row r="466" spans="1:3" s="18" customFormat="1" ht="17.25" customHeight="1" x14ac:dyDescent="0.25">
      <c r="A466" s="14" t="s">
        <v>1812</v>
      </c>
      <c r="B466" s="14" t="s">
        <v>1813</v>
      </c>
      <c r="C466" s="14" t="s">
        <v>56</v>
      </c>
    </row>
    <row r="467" spans="1:3" s="18" customFormat="1" ht="17.25" customHeight="1" x14ac:dyDescent="0.25">
      <c r="A467" s="14" t="s">
        <v>1658</v>
      </c>
      <c r="B467" s="14" t="s">
        <v>1659</v>
      </c>
      <c r="C467" s="14" t="s">
        <v>56</v>
      </c>
    </row>
    <row r="468" spans="1:3" s="18" customFormat="1" ht="17.25" customHeight="1" x14ac:dyDescent="0.25">
      <c r="A468" s="14" t="s">
        <v>2995</v>
      </c>
      <c r="B468" s="14" t="s">
        <v>2996</v>
      </c>
      <c r="C468" s="14" t="s">
        <v>56</v>
      </c>
    </row>
    <row r="469" spans="1:3" s="18" customFormat="1" ht="17.25" customHeight="1" x14ac:dyDescent="0.25">
      <c r="A469" s="14" t="s">
        <v>2577</v>
      </c>
      <c r="B469" s="14" t="s">
        <v>2578</v>
      </c>
      <c r="C469" s="14" t="s">
        <v>56</v>
      </c>
    </row>
    <row r="470" spans="1:3" s="18" customFormat="1" ht="17.25" customHeight="1" x14ac:dyDescent="0.25">
      <c r="A470" s="14" t="s">
        <v>1858</v>
      </c>
      <c r="B470" s="14" t="s">
        <v>1859</v>
      </c>
      <c r="C470" s="14" t="s">
        <v>56</v>
      </c>
    </row>
    <row r="471" spans="1:3" s="18" customFormat="1" ht="17.25" customHeight="1" x14ac:dyDescent="0.25">
      <c r="A471" s="14" t="s">
        <v>2039</v>
      </c>
      <c r="B471" s="14" t="s">
        <v>2040</v>
      </c>
      <c r="C471" s="14" t="s">
        <v>56</v>
      </c>
    </row>
    <row r="472" spans="1:3" s="18" customFormat="1" ht="17.25" customHeight="1" x14ac:dyDescent="0.25">
      <c r="A472" s="14" t="s">
        <v>2100</v>
      </c>
      <c r="B472" s="14" t="s">
        <v>2101</v>
      </c>
      <c r="C472" s="14" t="s">
        <v>56</v>
      </c>
    </row>
    <row r="473" spans="1:3" s="18" customFormat="1" ht="17.25" customHeight="1" x14ac:dyDescent="0.25">
      <c r="A473" s="14" t="s">
        <v>2409</v>
      </c>
      <c r="B473" s="14" t="s">
        <v>2410</v>
      </c>
      <c r="C473" s="14" t="s">
        <v>56</v>
      </c>
    </row>
    <row r="474" spans="1:3" s="18" customFormat="1" ht="17.25" customHeight="1" x14ac:dyDescent="0.25">
      <c r="A474" s="14" t="str">
        <f>"03848580720"</f>
        <v>03848580720</v>
      </c>
      <c r="B474" s="14" t="s">
        <v>4498</v>
      </c>
      <c r="C474" s="14" t="s">
        <v>56</v>
      </c>
    </row>
    <row r="475" spans="1:3" s="18" customFormat="1" ht="17.25" customHeight="1" x14ac:dyDescent="0.25">
      <c r="A475" s="14" t="s">
        <v>1974</v>
      </c>
      <c r="B475" s="14" t="s">
        <v>1975</v>
      </c>
      <c r="C475" s="14" t="s">
        <v>56</v>
      </c>
    </row>
    <row r="476" spans="1:3" s="18" customFormat="1" ht="17.25" customHeight="1" x14ac:dyDescent="0.25">
      <c r="A476" s="14" t="s">
        <v>1797</v>
      </c>
      <c r="B476" s="14" t="s">
        <v>1798</v>
      </c>
      <c r="C476" s="14" t="s">
        <v>56</v>
      </c>
    </row>
    <row r="477" spans="1:3" s="18" customFormat="1" ht="17.25" customHeight="1" x14ac:dyDescent="0.25">
      <c r="A477" s="14" t="s">
        <v>2093</v>
      </c>
      <c r="B477" s="14" t="s">
        <v>2094</v>
      </c>
      <c r="C477" s="14" t="s">
        <v>56</v>
      </c>
    </row>
    <row r="478" spans="1:3" s="18" customFormat="1" ht="17.25" customHeight="1" x14ac:dyDescent="0.25">
      <c r="A478" s="14" t="str">
        <f>"07012070723"</f>
        <v>07012070723</v>
      </c>
      <c r="B478" s="14" t="s">
        <v>5984</v>
      </c>
      <c r="C478" s="14" t="s">
        <v>56</v>
      </c>
    </row>
    <row r="479" spans="1:3" s="18" customFormat="1" ht="17.25" customHeight="1" x14ac:dyDescent="0.25">
      <c r="A479" s="14" t="s">
        <v>1630</v>
      </c>
      <c r="B479" s="14" t="s">
        <v>1631</v>
      </c>
      <c r="C479" s="14" t="s">
        <v>56</v>
      </c>
    </row>
    <row r="480" spans="1:3" s="18" customFormat="1" ht="17.25" customHeight="1" x14ac:dyDescent="0.25">
      <c r="A480" s="14" t="s">
        <v>5745</v>
      </c>
      <c r="B480" s="14" t="s">
        <v>5746</v>
      </c>
      <c r="C480" s="14" t="s">
        <v>56</v>
      </c>
    </row>
    <row r="481" spans="1:3" s="18" customFormat="1" ht="17.25" customHeight="1" x14ac:dyDescent="0.25">
      <c r="A481" s="14" t="s">
        <v>1567</v>
      </c>
      <c r="B481" s="14" t="s">
        <v>1568</v>
      </c>
      <c r="C481" s="14" t="s">
        <v>56</v>
      </c>
    </row>
    <row r="482" spans="1:3" s="18" customFormat="1" ht="17.25" customHeight="1" x14ac:dyDescent="0.25">
      <c r="A482" s="14" t="s">
        <v>1714</v>
      </c>
      <c r="B482" s="14" t="s">
        <v>1715</v>
      </c>
      <c r="C482" s="14" t="s">
        <v>56</v>
      </c>
    </row>
    <row r="483" spans="1:3" s="18" customFormat="1" ht="17.25" customHeight="1" x14ac:dyDescent="0.25">
      <c r="A483" s="14" t="s">
        <v>2493</v>
      </c>
      <c r="B483" s="14" t="s">
        <v>2494</v>
      </c>
      <c r="C483" s="14" t="s">
        <v>56</v>
      </c>
    </row>
    <row r="484" spans="1:3" s="18" customFormat="1" ht="17.25" customHeight="1" x14ac:dyDescent="0.25">
      <c r="A484" s="14" t="s">
        <v>1919</v>
      </c>
      <c r="B484" s="14" t="s">
        <v>1920</v>
      </c>
      <c r="C484" s="14" t="s">
        <v>56</v>
      </c>
    </row>
    <row r="485" spans="1:3" s="18" customFormat="1" ht="17.25" customHeight="1" x14ac:dyDescent="0.25">
      <c r="A485" s="14" t="s">
        <v>2190</v>
      </c>
      <c r="B485" s="14" t="s">
        <v>2191</v>
      </c>
      <c r="C485" s="14" t="s">
        <v>56</v>
      </c>
    </row>
    <row r="486" spans="1:3" s="18" customFormat="1" ht="17.25" customHeight="1" x14ac:dyDescent="0.25">
      <c r="A486" s="14" t="s">
        <v>2382</v>
      </c>
      <c r="B486" s="14" t="s">
        <v>2383</v>
      </c>
      <c r="C486" s="14" t="s">
        <v>56</v>
      </c>
    </row>
    <row r="487" spans="1:3" s="18" customFormat="1" ht="17.25" customHeight="1" x14ac:dyDescent="0.25">
      <c r="A487" s="14" t="s">
        <v>2205</v>
      </c>
      <c r="B487" s="14" t="s">
        <v>2206</v>
      </c>
      <c r="C487" s="14" t="s">
        <v>56</v>
      </c>
    </row>
    <row r="488" spans="1:3" s="18" customFormat="1" ht="17.25" customHeight="1" x14ac:dyDescent="0.25">
      <c r="A488" s="14" t="s">
        <v>1735</v>
      </c>
      <c r="B488" s="14" t="s">
        <v>1736</v>
      </c>
      <c r="C488" s="14" t="s">
        <v>56</v>
      </c>
    </row>
    <row r="489" spans="1:3" s="18" customFormat="1" ht="17.25" customHeight="1" x14ac:dyDescent="0.25">
      <c r="A489" s="14" t="s">
        <v>1454</v>
      </c>
      <c r="B489" s="14" t="s">
        <v>1455</v>
      </c>
      <c r="C489" s="14" t="s">
        <v>56</v>
      </c>
    </row>
    <row r="490" spans="1:3" s="18" customFormat="1" ht="17.25" customHeight="1" x14ac:dyDescent="0.25">
      <c r="A490" s="14" t="str">
        <f>"00532800729"</f>
        <v>00532800729</v>
      </c>
      <c r="B490" s="14" t="s">
        <v>57</v>
      </c>
      <c r="C490" s="14" t="s">
        <v>56</v>
      </c>
    </row>
    <row r="491" spans="1:3" s="18" customFormat="1" ht="17.25" customHeight="1" x14ac:dyDescent="0.25">
      <c r="A491" s="14" t="s">
        <v>2391</v>
      </c>
      <c r="B491" s="14" t="s">
        <v>2392</v>
      </c>
      <c r="C491" s="14" t="s">
        <v>56</v>
      </c>
    </row>
    <row r="492" spans="1:3" s="18" customFormat="1" ht="17.25" customHeight="1" x14ac:dyDescent="0.25">
      <c r="A492" s="14" t="s">
        <v>2395</v>
      </c>
      <c r="B492" s="14" t="s">
        <v>2396</v>
      </c>
      <c r="C492" s="14" t="s">
        <v>56</v>
      </c>
    </row>
    <row r="493" spans="1:3" s="18" customFormat="1" ht="17.25" customHeight="1" x14ac:dyDescent="0.25">
      <c r="A493" s="14" t="s">
        <v>2229</v>
      </c>
      <c r="B493" s="14" t="s">
        <v>2230</v>
      </c>
      <c r="C493" s="14" t="s">
        <v>56</v>
      </c>
    </row>
    <row r="494" spans="1:3" s="18" customFormat="1" ht="17.25" customHeight="1" x14ac:dyDescent="0.25">
      <c r="A494" s="14" t="s">
        <v>2528</v>
      </c>
      <c r="B494" s="14" t="s">
        <v>2529</v>
      </c>
      <c r="C494" s="14" t="s">
        <v>56</v>
      </c>
    </row>
    <row r="495" spans="1:3" s="18" customFormat="1" ht="17.25" customHeight="1" x14ac:dyDescent="0.25">
      <c r="A495" s="14" t="str">
        <f>"05392820725"</f>
        <v>05392820725</v>
      </c>
      <c r="B495" s="14" t="s">
        <v>500</v>
      </c>
      <c r="C495" s="14" t="s">
        <v>56</v>
      </c>
    </row>
    <row r="496" spans="1:3" s="18" customFormat="1" ht="17.25" customHeight="1" x14ac:dyDescent="0.25">
      <c r="A496" s="14" t="s">
        <v>3937</v>
      </c>
      <c r="B496" s="14" t="s">
        <v>3938</v>
      </c>
      <c r="C496" s="14" t="s">
        <v>56</v>
      </c>
    </row>
    <row r="497" spans="1:3" s="18" customFormat="1" ht="17.25" customHeight="1" x14ac:dyDescent="0.25">
      <c r="A497" s="14" t="s">
        <v>2221</v>
      </c>
      <c r="B497" s="14" t="s">
        <v>2222</v>
      </c>
      <c r="C497" s="14" t="s">
        <v>56</v>
      </c>
    </row>
    <row r="498" spans="1:3" s="18" customFormat="1" ht="17.25" customHeight="1" x14ac:dyDescent="0.25">
      <c r="A498" s="14" t="str">
        <f>"07297240728"</f>
        <v>07297240728</v>
      </c>
      <c r="B498" s="14" t="s">
        <v>1347</v>
      </c>
      <c r="C498" s="14" t="s">
        <v>56</v>
      </c>
    </row>
    <row r="499" spans="1:3" s="18" customFormat="1" ht="17.25" customHeight="1" x14ac:dyDescent="0.25">
      <c r="A499" s="14" t="s">
        <v>1993</v>
      </c>
      <c r="B499" s="14" t="s">
        <v>1994</v>
      </c>
      <c r="C499" s="14" t="s">
        <v>56</v>
      </c>
    </row>
    <row r="500" spans="1:3" s="18" customFormat="1" ht="17.25" customHeight="1" x14ac:dyDescent="0.25">
      <c r="A500" s="14" t="str">
        <f>"07424550726"</f>
        <v>07424550726</v>
      </c>
      <c r="B500" s="14" t="s">
        <v>474</v>
      </c>
      <c r="C500" s="14" t="s">
        <v>56</v>
      </c>
    </row>
    <row r="501" spans="1:3" s="18" customFormat="1" ht="17.25" customHeight="1" x14ac:dyDescent="0.25">
      <c r="A501" s="14" t="str">
        <f>"00432730729"</f>
        <v>00432730729</v>
      </c>
      <c r="B501" s="14" t="s">
        <v>6227</v>
      </c>
      <c r="C501" s="14" t="s">
        <v>56</v>
      </c>
    </row>
    <row r="502" spans="1:3" s="18" customFormat="1" ht="17.25" customHeight="1" x14ac:dyDescent="0.25">
      <c r="A502" s="14" t="s">
        <v>2201</v>
      </c>
      <c r="B502" s="14" t="s">
        <v>2202</v>
      </c>
      <c r="C502" s="14" t="s">
        <v>56</v>
      </c>
    </row>
    <row r="503" spans="1:3" s="18" customFormat="1" ht="17.25" customHeight="1" x14ac:dyDescent="0.25">
      <c r="A503" s="14" t="s">
        <v>2660</v>
      </c>
      <c r="B503" s="14" t="s">
        <v>2661</v>
      </c>
      <c r="C503" s="14" t="s">
        <v>56</v>
      </c>
    </row>
    <row r="504" spans="1:3" s="18" customFormat="1" ht="17.25" customHeight="1" x14ac:dyDescent="0.25">
      <c r="A504" s="14" t="s">
        <v>1989</v>
      </c>
      <c r="B504" s="14" t="s">
        <v>1990</v>
      </c>
      <c r="C504" s="14" t="s">
        <v>56</v>
      </c>
    </row>
    <row r="505" spans="1:3" s="18" customFormat="1" ht="17.25" customHeight="1" x14ac:dyDescent="0.25">
      <c r="A505" s="14" t="s">
        <v>1551</v>
      </c>
      <c r="B505" s="14" t="s">
        <v>1552</v>
      </c>
      <c r="C505" s="14" t="s">
        <v>56</v>
      </c>
    </row>
    <row r="506" spans="1:3" s="18" customFormat="1" ht="17.25" customHeight="1" x14ac:dyDescent="0.25">
      <c r="A506" s="14" t="s">
        <v>2857</v>
      </c>
      <c r="B506" s="14" t="s">
        <v>2858</v>
      </c>
      <c r="C506" s="14" t="s">
        <v>56</v>
      </c>
    </row>
    <row r="507" spans="1:3" s="18" customFormat="1" ht="17.25" customHeight="1" x14ac:dyDescent="0.25">
      <c r="A507" s="14" t="s">
        <v>2761</v>
      </c>
      <c r="B507" s="14" t="s">
        <v>2762</v>
      </c>
      <c r="C507" s="14" t="s">
        <v>56</v>
      </c>
    </row>
    <row r="508" spans="1:3" s="18" customFormat="1" ht="17.25" customHeight="1" x14ac:dyDescent="0.25">
      <c r="A508" s="14" t="s">
        <v>2763</v>
      </c>
      <c r="B508" s="14" t="s">
        <v>2764</v>
      </c>
      <c r="C508" s="14" t="s">
        <v>56</v>
      </c>
    </row>
    <row r="509" spans="1:3" s="18" customFormat="1" ht="17.25" customHeight="1" x14ac:dyDescent="0.25">
      <c r="A509" s="14" t="s">
        <v>6880</v>
      </c>
      <c r="B509" s="14" t="s">
        <v>6881</v>
      </c>
      <c r="C509" s="14" t="s">
        <v>56</v>
      </c>
    </row>
    <row r="510" spans="1:3" s="18" customFormat="1" ht="17.25" customHeight="1" x14ac:dyDescent="0.25">
      <c r="A510" s="14" t="s">
        <v>2014</v>
      </c>
      <c r="B510" s="14" t="s">
        <v>2015</v>
      </c>
      <c r="C510" s="14" t="s">
        <v>56</v>
      </c>
    </row>
    <row r="511" spans="1:3" s="18" customFormat="1" ht="17.25" customHeight="1" x14ac:dyDescent="0.25">
      <c r="A511" s="14" t="s">
        <v>1644</v>
      </c>
      <c r="B511" s="14" t="s">
        <v>1645</v>
      </c>
      <c r="C511" s="14" t="s">
        <v>56</v>
      </c>
    </row>
    <row r="512" spans="1:3" s="18" customFormat="1" ht="17.25" customHeight="1" x14ac:dyDescent="0.25">
      <c r="A512" s="14" t="s">
        <v>1646</v>
      </c>
      <c r="B512" s="14" t="s">
        <v>1647</v>
      </c>
      <c r="C512" s="14" t="s">
        <v>56</v>
      </c>
    </row>
    <row r="513" spans="1:3" s="18" customFormat="1" ht="17.25" customHeight="1" x14ac:dyDescent="0.25">
      <c r="A513" s="14" t="s">
        <v>1663</v>
      </c>
      <c r="B513" s="14" t="s">
        <v>1664</v>
      </c>
      <c r="C513" s="14" t="s">
        <v>56</v>
      </c>
    </row>
    <row r="514" spans="1:3" s="18" customFormat="1" ht="17.25" customHeight="1" x14ac:dyDescent="0.25">
      <c r="A514" s="14" t="s">
        <v>2571</v>
      </c>
      <c r="B514" s="14" t="s">
        <v>2572</v>
      </c>
      <c r="C514" s="14" t="s">
        <v>56</v>
      </c>
    </row>
    <row r="515" spans="1:3" s="18" customFormat="1" ht="17.25" customHeight="1" x14ac:dyDescent="0.25">
      <c r="A515" s="14" t="s">
        <v>2587</v>
      </c>
      <c r="B515" s="14" t="s">
        <v>2588</v>
      </c>
      <c r="C515" s="14" t="s">
        <v>56</v>
      </c>
    </row>
    <row r="516" spans="1:3" s="18" customFormat="1" ht="17.25" customHeight="1" x14ac:dyDescent="0.25">
      <c r="A516" s="14" t="s">
        <v>9612</v>
      </c>
      <c r="B516" s="14" t="s">
        <v>9613</v>
      </c>
      <c r="C516" s="14" t="s">
        <v>56</v>
      </c>
    </row>
    <row r="517" spans="1:3" s="18" customFormat="1" ht="17.25" customHeight="1" x14ac:dyDescent="0.25">
      <c r="A517" s="14" t="s">
        <v>1476</v>
      </c>
      <c r="B517" s="14" t="s">
        <v>1477</v>
      </c>
      <c r="C517" s="14" t="s">
        <v>56</v>
      </c>
    </row>
    <row r="518" spans="1:3" s="18" customFormat="1" ht="17.25" customHeight="1" x14ac:dyDescent="0.25">
      <c r="A518" s="14" t="s">
        <v>1661</v>
      </c>
      <c r="B518" s="14" t="s">
        <v>1662</v>
      </c>
      <c r="C518" s="14" t="s">
        <v>56</v>
      </c>
    </row>
    <row r="519" spans="1:3" s="18" customFormat="1" ht="17.25" customHeight="1" x14ac:dyDescent="0.25">
      <c r="A519" s="14" t="s">
        <v>1549</v>
      </c>
      <c r="B519" s="14" t="s">
        <v>1550</v>
      </c>
      <c r="C519" s="14" t="s">
        <v>56</v>
      </c>
    </row>
    <row r="520" spans="1:3" s="18" customFormat="1" ht="17.25" customHeight="1" x14ac:dyDescent="0.25">
      <c r="A520" s="14" t="s">
        <v>9652</v>
      </c>
      <c r="B520" s="14" t="s">
        <v>9653</v>
      </c>
      <c r="C520" s="14" t="s">
        <v>56</v>
      </c>
    </row>
    <row r="521" spans="1:3" s="18" customFormat="1" ht="17.25" customHeight="1" x14ac:dyDescent="0.25">
      <c r="A521" s="14" t="s">
        <v>1741</v>
      </c>
      <c r="B521" s="14" t="s">
        <v>1742</v>
      </c>
      <c r="C521" s="14" t="s">
        <v>56</v>
      </c>
    </row>
    <row r="522" spans="1:3" s="18" customFormat="1" ht="17.25" customHeight="1" x14ac:dyDescent="0.25">
      <c r="A522" s="14" t="s">
        <v>2351</v>
      </c>
      <c r="B522" s="14" t="s">
        <v>2352</v>
      </c>
      <c r="C522" s="14" t="s">
        <v>56</v>
      </c>
    </row>
    <row r="523" spans="1:3" s="18" customFormat="1" ht="17.25" customHeight="1" x14ac:dyDescent="0.25">
      <c r="A523" s="14" t="s">
        <v>2573</v>
      </c>
      <c r="B523" s="14" t="s">
        <v>2574</v>
      </c>
      <c r="C523" s="14" t="s">
        <v>56</v>
      </c>
    </row>
    <row r="524" spans="1:3" s="18" customFormat="1" ht="17.25" customHeight="1" x14ac:dyDescent="0.25">
      <c r="A524" s="14" t="s">
        <v>2311</v>
      </c>
      <c r="B524" s="14" t="s">
        <v>2312</v>
      </c>
      <c r="C524" s="14" t="s">
        <v>56</v>
      </c>
    </row>
    <row r="525" spans="1:3" s="18" customFormat="1" ht="17.25" customHeight="1" x14ac:dyDescent="0.25">
      <c r="A525" s="14" t="s">
        <v>2203</v>
      </c>
      <c r="B525" s="14" t="s">
        <v>2204</v>
      </c>
      <c r="C525" s="14" t="s">
        <v>56</v>
      </c>
    </row>
    <row r="526" spans="1:3" s="18" customFormat="1" ht="17.25" customHeight="1" x14ac:dyDescent="0.25">
      <c r="A526" s="14" t="s">
        <v>3547</v>
      </c>
      <c r="B526" s="14" t="s">
        <v>3548</v>
      </c>
      <c r="C526" s="14" t="s">
        <v>56</v>
      </c>
    </row>
    <row r="527" spans="1:3" s="18" customFormat="1" ht="17.25" customHeight="1" x14ac:dyDescent="0.25">
      <c r="A527" s="14" t="str">
        <f>"01030020729"</f>
        <v>01030020729</v>
      </c>
      <c r="B527" s="14" t="s">
        <v>3436</v>
      </c>
      <c r="C527" s="14" t="s">
        <v>56</v>
      </c>
    </row>
    <row r="528" spans="1:3" s="18" customFormat="1" ht="17.25" customHeight="1" x14ac:dyDescent="0.25">
      <c r="A528" s="14" t="s">
        <v>1985</v>
      </c>
      <c r="B528" s="14" t="s">
        <v>1986</v>
      </c>
      <c r="C528" s="14" t="s">
        <v>56</v>
      </c>
    </row>
    <row r="529" spans="1:3" s="18" customFormat="1" ht="17.25" customHeight="1" x14ac:dyDescent="0.25">
      <c r="A529" s="14" t="s">
        <v>2433</v>
      </c>
      <c r="B529" s="14" t="s">
        <v>2434</v>
      </c>
      <c r="C529" s="14" t="s">
        <v>56</v>
      </c>
    </row>
    <row r="530" spans="1:3" s="18" customFormat="1" ht="17.25" customHeight="1" x14ac:dyDescent="0.25">
      <c r="A530" s="14" t="s">
        <v>1626</v>
      </c>
      <c r="B530" s="14" t="s">
        <v>1627</v>
      </c>
      <c r="C530" s="14" t="s">
        <v>56</v>
      </c>
    </row>
    <row r="531" spans="1:3" s="18" customFormat="1" ht="17.25" customHeight="1" x14ac:dyDescent="0.25">
      <c r="A531" s="14" t="s">
        <v>2313</v>
      </c>
      <c r="B531" s="14" t="s">
        <v>2314</v>
      </c>
      <c r="C531" s="14" t="s">
        <v>56</v>
      </c>
    </row>
    <row r="532" spans="1:3" s="18" customFormat="1" ht="17.25" customHeight="1" x14ac:dyDescent="0.25">
      <c r="A532" s="14" t="s">
        <v>2946</v>
      </c>
      <c r="B532" s="14" t="s">
        <v>2947</v>
      </c>
      <c r="C532" s="14" t="s">
        <v>56</v>
      </c>
    </row>
    <row r="533" spans="1:3" s="18" customFormat="1" ht="17.25" customHeight="1" x14ac:dyDescent="0.25">
      <c r="A533" s="14" t="s">
        <v>2213</v>
      </c>
      <c r="B533" s="14" t="s">
        <v>2214</v>
      </c>
      <c r="C533" s="14" t="s">
        <v>56</v>
      </c>
    </row>
    <row r="534" spans="1:3" s="18" customFormat="1" ht="17.25" customHeight="1" x14ac:dyDescent="0.25">
      <c r="A534" s="14" t="s">
        <v>2016</v>
      </c>
      <c r="B534" s="14" t="s">
        <v>2017</v>
      </c>
      <c r="C534" s="14" t="s">
        <v>56</v>
      </c>
    </row>
    <row r="535" spans="1:3" s="18" customFormat="1" ht="17.25" customHeight="1" x14ac:dyDescent="0.25">
      <c r="A535" s="14" t="str">
        <f>"05502510729"</f>
        <v>05502510729</v>
      </c>
      <c r="B535" s="14" t="s">
        <v>3015</v>
      </c>
      <c r="C535" s="14" t="s">
        <v>56</v>
      </c>
    </row>
    <row r="536" spans="1:3" s="18" customFormat="1" ht="17.25" customHeight="1" x14ac:dyDescent="0.25">
      <c r="A536" s="14" t="s">
        <v>2025</v>
      </c>
      <c r="B536" s="14" t="s">
        <v>2026</v>
      </c>
      <c r="C536" s="14" t="s">
        <v>56</v>
      </c>
    </row>
    <row r="537" spans="1:3" s="18" customFormat="1" ht="17.25" customHeight="1" x14ac:dyDescent="0.25">
      <c r="A537" s="14" t="s">
        <v>2299</v>
      </c>
      <c r="B537" s="14" t="s">
        <v>2300</v>
      </c>
      <c r="C537" s="14" t="s">
        <v>56</v>
      </c>
    </row>
    <row r="538" spans="1:3" s="18" customFormat="1" ht="17.25" customHeight="1" x14ac:dyDescent="0.25">
      <c r="A538" s="14" t="s">
        <v>2439</v>
      </c>
      <c r="B538" s="14" t="s">
        <v>2440</v>
      </c>
      <c r="C538" s="14" t="s">
        <v>56</v>
      </c>
    </row>
    <row r="539" spans="1:3" s="18" customFormat="1" ht="17.25" customHeight="1" x14ac:dyDescent="0.25">
      <c r="A539" s="14" t="s">
        <v>2077</v>
      </c>
      <c r="B539" s="14" t="s">
        <v>2078</v>
      </c>
      <c r="C539" s="14" t="s">
        <v>56</v>
      </c>
    </row>
    <row r="540" spans="1:3" s="18" customFormat="1" ht="17.25" customHeight="1" x14ac:dyDescent="0.25">
      <c r="A540" s="14" t="str">
        <f>"04069370726"</f>
        <v>04069370726</v>
      </c>
      <c r="B540" s="14" t="s">
        <v>3745</v>
      </c>
      <c r="C540" s="14" t="s">
        <v>56</v>
      </c>
    </row>
    <row r="541" spans="1:3" s="18" customFormat="1" ht="17.25" customHeight="1" x14ac:dyDescent="0.25">
      <c r="A541" s="14" t="str">
        <f>"06591600728"</f>
        <v>06591600728</v>
      </c>
      <c r="B541" s="14" t="s">
        <v>1574</v>
      </c>
      <c r="C541" s="14" t="s">
        <v>56</v>
      </c>
    </row>
    <row r="542" spans="1:3" s="18" customFormat="1" ht="17.25" customHeight="1" x14ac:dyDescent="0.25">
      <c r="A542" s="14" t="s">
        <v>1593</v>
      </c>
      <c r="B542" s="14" t="s">
        <v>1594</v>
      </c>
      <c r="C542" s="14" t="s">
        <v>56</v>
      </c>
    </row>
    <row r="543" spans="1:3" s="18" customFormat="1" ht="17.25" customHeight="1" x14ac:dyDescent="0.25">
      <c r="A543" s="14" t="s">
        <v>2889</v>
      </c>
      <c r="B543" s="14" t="s">
        <v>2890</v>
      </c>
      <c r="C543" s="14" t="s">
        <v>56</v>
      </c>
    </row>
    <row r="544" spans="1:3" s="18" customFormat="1" ht="17.25" customHeight="1" x14ac:dyDescent="0.25">
      <c r="A544" s="14" t="s">
        <v>7444</v>
      </c>
      <c r="B544" s="14" t="s">
        <v>7445</v>
      </c>
      <c r="C544" s="14" t="s">
        <v>56</v>
      </c>
    </row>
    <row r="545" spans="1:3" s="18" customFormat="1" ht="17.25" customHeight="1" x14ac:dyDescent="0.25">
      <c r="A545" s="14" t="s">
        <v>2374</v>
      </c>
      <c r="B545" s="14" t="s">
        <v>2375</v>
      </c>
      <c r="C545" s="14" t="s">
        <v>56</v>
      </c>
    </row>
    <row r="546" spans="1:3" s="18" customFormat="1" ht="17.25" customHeight="1" x14ac:dyDescent="0.25">
      <c r="A546" s="14" t="str">
        <f>"06685770726"</f>
        <v>06685770726</v>
      </c>
      <c r="B546" s="14" t="s">
        <v>123</v>
      </c>
      <c r="C546" s="14" t="s">
        <v>56</v>
      </c>
    </row>
    <row r="547" spans="1:3" s="18" customFormat="1" ht="17.25" customHeight="1" x14ac:dyDescent="0.25">
      <c r="A547" s="14" t="s">
        <v>1749</v>
      </c>
      <c r="B547" s="14" t="s">
        <v>1750</v>
      </c>
      <c r="C547" s="14" t="s">
        <v>56</v>
      </c>
    </row>
    <row r="548" spans="1:3" s="18" customFormat="1" ht="17.25" customHeight="1" x14ac:dyDescent="0.25">
      <c r="A548" s="14" t="s">
        <v>2116</v>
      </c>
      <c r="B548" s="14" t="s">
        <v>2117</v>
      </c>
      <c r="C548" s="14" t="s">
        <v>56</v>
      </c>
    </row>
    <row r="549" spans="1:3" s="18" customFormat="1" ht="17.25" customHeight="1" x14ac:dyDescent="0.25">
      <c r="A549" s="14" t="s">
        <v>2595</v>
      </c>
      <c r="B549" s="14" t="s">
        <v>2596</v>
      </c>
      <c r="C549" s="14" t="s">
        <v>56</v>
      </c>
    </row>
    <row r="550" spans="1:3" s="18" customFormat="1" ht="17.25" customHeight="1" x14ac:dyDescent="0.25">
      <c r="A550" s="14" t="s">
        <v>2592</v>
      </c>
      <c r="B550" s="14" t="s">
        <v>2593</v>
      </c>
      <c r="C550" s="14" t="s">
        <v>56</v>
      </c>
    </row>
    <row r="551" spans="1:3" s="18" customFormat="1" ht="17.25" customHeight="1" x14ac:dyDescent="0.25">
      <c r="A551" s="14" t="s">
        <v>3381</v>
      </c>
      <c r="B551" s="14" t="s">
        <v>3382</v>
      </c>
      <c r="C551" s="14" t="s">
        <v>56</v>
      </c>
    </row>
    <row r="552" spans="1:3" s="18" customFormat="1" ht="17.25" customHeight="1" x14ac:dyDescent="0.25">
      <c r="A552" s="14" t="str">
        <f>"07858840726"</f>
        <v>07858840726</v>
      </c>
      <c r="B552" s="14" t="s">
        <v>2453</v>
      </c>
      <c r="C552" s="14" t="s">
        <v>56</v>
      </c>
    </row>
    <row r="553" spans="1:3" s="18" customFormat="1" ht="17.25" customHeight="1" x14ac:dyDescent="0.25">
      <c r="A553" s="14" t="str">
        <f>"06283460720"</f>
        <v>06283460720</v>
      </c>
      <c r="B553" s="14" t="s">
        <v>1657</v>
      </c>
      <c r="C553" s="14" t="s">
        <v>56</v>
      </c>
    </row>
    <row r="554" spans="1:3" s="18" customFormat="1" ht="17.25" customHeight="1" x14ac:dyDescent="0.25">
      <c r="A554" s="14" t="str">
        <f>"05339620725"</f>
        <v>05339620725</v>
      </c>
      <c r="B554" s="14" t="s">
        <v>1761</v>
      </c>
      <c r="C554" s="14" t="s">
        <v>56</v>
      </c>
    </row>
    <row r="555" spans="1:3" s="18" customFormat="1" ht="17.25" customHeight="1" x14ac:dyDescent="0.25">
      <c r="A555" s="14" t="str">
        <f>"06799760720"</f>
        <v>06799760720</v>
      </c>
      <c r="B555" s="14" t="s">
        <v>7269</v>
      </c>
      <c r="C555" s="14" t="s">
        <v>56</v>
      </c>
    </row>
    <row r="556" spans="1:3" s="18" customFormat="1" ht="17.25" customHeight="1" x14ac:dyDescent="0.25">
      <c r="A556" s="14" t="str">
        <f>"06346690727"</f>
        <v>06346690727</v>
      </c>
      <c r="B556" s="14" t="s">
        <v>2442</v>
      </c>
      <c r="C556" s="14" t="s">
        <v>56</v>
      </c>
    </row>
    <row r="557" spans="1:3" s="18" customFormat="1" ht="17.25" customHeight="1" x14ac:dyDescent="0.25">
      <c r="A557" s="14" t="s">
        <v>1616</v>
      </c>
      <c r="B557" s="14" t="s">
        <v>1617</v>
      </c>
      <c r="C557" s="14" t="s">
        <v>56</v>
      </c>
    </row>
    <row r="558" spans="1:3" s="18" customFormat="1" ht="17.25" customHeight="1" x14ac:dyDescent="0.25">
      <c r="A558" s="14" t="s">
        <v>1486</v>
      </c>
      <c r="B558" s="14" t="s">
        <v>1487</v>
      </c>
      <c r="C558" s="14" t="s">
        <v>56</v>
      </c>
    </row>
    <row r="559" spans="1:3" s="18" customFormat="1" ht="17.25" customHeight="1" x14ac:dyDescent="0.25">
      <c r="A559" s="14" t="s">
        <v>7695</v>
      </c>
      <c r="B559" s="14" t="s">
        <v>7696</v>
      </c>
      <c r="C559" s="14" t="s">
        <v>56</v>
      </c>
    </row>
    <row r="560" spans="1:3" s="18" customFormat="1" ht="17.25" customHeight="1" x14ac:dyDescent="0.25">
      <c r="A560" s="14" t="s">
        <v>2256</v>
      </c>
      <c r="B560" s="14" t="s">
        <v>2257</v>
      </c>
      <c r="C560" s="14" t="s">
        <v>56</v>
      </c>
    </row>
    <row r="561" spans="1:3" s="18" customFormat="1" ht="17.25" customHeight="1" x14ac:dyDescent="0.25">
      <c r="A561" s="14" t="s">
        <v>2307</v>
      </c>
      <c r="B561" s="14" t="s">
        <v>2308</v>
      </c>
      <c r="C561" s="14" t="s">
        <v>56</v>
      </c>
    </row>
    <row r="562" spans="1:3" s="18" customFormat="1" ht="17.25" customHeight="1" x14ac:dyDescent="0.25">
      <c r="A562" s="14" t="s">
        <v>1535</v>
      </c>
      <c r="B562" s="14" t="s">
        <v>1536</v>
      </c>
      <c r="C562" s="14" t="s">
        <v>56</v>
      </c>
    </row>
    <row r="563" spans="1:3" s="18" customFormat="1" ht="17.25" customHeight="1" x14ac:dyDescent="0.25">
      <c r="A563" s="14" t="s">
        <v>5077</v>
      </c>
      <c r="B563" s="14" t="s">
        <v>5078</v>
      </c>
      <c r="C563" s="14" t="s">
        <v>56</v>
      </c>
    </row>
    <row r="564" spans="1:3" s="18" customFormat="1" ht="17.25" customHeight="1" x14ac:dyDescent="0.25">
      <c r="A564" s="14" t="s">
        <v>1747</v>
      </c>
      <c r="B564" s="14" t="s">
        <v>1748</v>
      </c>
      <c r="C564" s="14" t="s">
        <v>56</v>
      </c>
    </row>
    <row r="565" spans="1:3" s="18" customFormat="1" ht="17.25" customHeight="1" x14ac:dyDescent="0.25">
      <c r="A565" s="14" t="str">
        <f>"07046440728"</f>
        <v>07046440728</v>
      </c>
      <c r="B565" s="14" t="s">
        <v>3753</v>
      </c>
      <c r="C565" s="14" t="s">
        <v>56</v>
      </c>
    </row>
    <row r="566" spans="1:3" s="18" customFormat="1" ht="17.25" customHeight="1" x14ac:dyDescent="0.25">
      <c r="A566" s="14" t="s">
        <v>2027</v>
      </c>
      <c r="B566" s="14" t="s">
        <v>2028</v>
      </c>
      <c r="C566" s="14" t="s">
        <v>56</v>
      </c>
    </row>
    <row r="567" spans="1:3" s="18" customFormat="1" ht="17.25" customHeight="1" x14ac:dyDescent="0.25">
      <c r="A567" s="14" t="s">
        <v>1814</v>
      </c>
      <c r="B567" s="14" t="s">
        <v>1815</v>
      </c>
      <c r="C567" s="14" t="s">
        <v>56</v>
      </c>
    </row>
    <row r="568" spans="1:3" s="18" customFormat="1" ht="17.25" customHeight="1" x14ac:dyDescent="0.25">
      <c r="A568" s="14" t="s">
        <v>7699</v>
      </c>
      <c r="B568" s="14" t="s">
        <v>7700</v>
      </c>
      <c r="C568" s="14" t="s">
        <v>56</v>
      </c>
    </row>
    <row r="569" spans="1:3" s="18" customFormat="1" ht="17.25" customHeight="1" x14ac:dyDescent="0.25">
      <c r="A569" s="14" t="s">
        <v>1822</v>
      </c>
      <c r="B569" s="14" t="s">
        <v>1823</v>
      </c>
      <c r="C569" s="14" t="s">
        <v>56</v>
      </c>
    </row>
    <row r="570" spans="1:3" s="18" customFormat="1" ht="17.25" customHeight="1" x14ac:dyDescent="0.25">
      <c r="A570" s="14" t="s">
        <v>1869</v>
      </c>
      <c r="B570" s="14" t="s">
        <v>1870</v>
      </c>
      <c r="C570" s="14" t="s">
        <v>56</v>
      </c>
    </row>
    <row r="571" spans="1:3" s="18" customFormat="1" ht="17.25" customHeight="1" x14ac:dyDescent="0.25">
      <c r="A571" s="14" t="s">
        <v>2456</v>
      </c>
      <c r="B571" s="14" t="s">
        <v>2457</v>
      </c>
      <c r="C571" s="14" t="s">
        <v>56</v>
      </c>
    </row>
    <row r="572" spans="1:3" s="18" customFormat="1" ht="17.25" customHeight="1" x14ac:dyDescent="0.25">
      <c r="A572" s="14" t="s">
        <v>1775</v>
      </c>
      <c r="B572" s="14" t="s">
        <v>1776</v>
      </c>
      <c r="C572" s="14" t="s">
        <v>56</v>
      </c>
    </row>
    <row r="573" spans="1:3" s="18" customFormat="1" ht="17.25" customHeight="1" x14ac:dyDescent="0.25">
      <c r="A573" s="14" t="s">
        <v>2807</v>
      </c>
      <c r="B573" s="14" t="s">
        <v>2808</v>
      </c>
      <c r="C573" s="14" t="s">
        <v>56</v>
      </c>
    </row>
    <row r="574" spans="1:3" s="18" customFormat="1" ht="17.25" customHeight="1" x14ac:dyDescent="0.25">
      <c r="A574" s="14" t="s">
        <v>1351</v>
      </c>
      <c r="B574" s="14" t="s">
        <v>1352</v>
      </c>
      <c r="C574" s="14" t="s">
        <v>56</v>
      </c>
    </row>
    <row r="575" spans="1:3" s="18" customFormat="1" ht="17.25" customHeight="1" x14ac:dyDescent="0.25">
      <c r="A575" s="14" t="s">
        <v>1353</v>
      </c>
      <c r="B575" s="14" t="s">
        <v>1354</v>
      </c>
      <c r="C575" s="14" t="s">
        <v>56</v>
      </c>
    </row>
    <row r="576" spans="1:3" s="18" customFormat="1" ht="17.25" customHeight="1" x14ac:dyDescent="0.25">
      <c r="A576" s="14" t="s">
        <v>1843</v>
      </c>
      <c r="B576" s="14" t="s">
        <v>1844</v>
      </c>
      <c r="C576" s="14" t="s">
        <v>56</v>
      </c>
    </row>
    <row r="577" spans="1:3" s="18" customFormat="1" ht="17.25" customHeight="1" x14ac:dyDescent="0.25">
      <c r="A577" s="14" t="s">
        <v>1841</v>
      </c>
      <c r="B577" s="14" t="s">
        <v>1842</v>
      </c>
      <c r="C577" s="14" t="s">
        <v>56</v>
      </c>
    </row>
    <row r="578" spans="1:3" s="18" customFormat="1" ht="17.25" customHeight="1" x14ac:dyDescent="0.25">
      <c r="A578" s="14" t="s">
        <v>1470</v>
      </c>
      <c r="B578" s="14" t="s">
        <v>1471</v>
      </c>
      <c r="C578" s="14" t="s">
        <v>56</v>
      </c>
    </row>
    <row r="579" spans="1:3" s="18" customFormat="1" ht="17.25" customHeight="1" x14ac:dyDescent="0.25">
      <c r="A579" s="14" t="s">
        <v>2211</v>
      </c>
      <c r="B579" s="14" t="s">
        <v>2212</v>
      </c>
      <c r="C579" s="14" t="s">
        <v>56</v>
      </c>
    </row>
    <row r="580" spans="1:3" s="18" customFormat="1" ht="17.25" customHeight="1" x14ac:dyDescent="0.25">
      <c r="A580" s="14" t="s">
        <v>2102</v>
      </c>
      <c r="B580" s="14" t="s">
        <v>2103</v>
      </c>
      <c r="C580" s="14" t="s">
        <v>56</v>
      </c>
    </row>
    <row r="581" spans="1:3" s="18" customFormat="1" ht="17.25" customHeight="1" x14ac:dyDescent="0.25">
      <c r="A581" s="14" t="s">
        <v>2397</v>
      </c>
      <c r="B581" s="14" t="s">
        <v>2103</v>
      </c>
      <c r="C581" s="14" t="s">
        <v>56</v>
      </c>
    </row>
    <row r="582" spans="1:3" s="18" customFormat="1" ht="17.25" customHeight="1" x14ac:dyDescent="0.25">
      <c r="A582" s="14" t="s">
        <v>2227</v>
      </c>
      <c r="B582" s="14" t="s">
        <v>2228</v>
      </c>
      <c r="C582" s="14" t="s">
        <v>56</v>
      </c>
    </row>
    <row r="583" spans="1:3" s="18" customFormat="1" ht="17.25" customHeight="1" x14ac:dyDescent="0.25">
      <c r="A583" s="14" t="s">
        <v>1488</v>
      </c>
      <c r="B583" s="14" t="s">
        <v>1489</v>
      </c>
      <c r="C583" s="14" t="s">
        <v>56</v>
      </c>
    </row>
    <row r="584" spans="1:3" s="18" customFormat="1" ht="17.25" customHeight="1" x14ac:dyDescent="0.25">
      <c r="A584" s="14" t="s">
        <v>1490</v>
      </c>
      <c r="B584" s="14" t="s">
        <v>1491</v>
      </c>
      <c r="C584" s="14" t="s">
        <v>56</v>
      </c>
    </row>
    <row r="585" spans="1:3" s="18" customFormat="1" ht="17.25" customHeight="1" x14ac:dyDescent="0.25">
      <c r="A585" s="14" t="str">
        <f>"07052820722"</f>
        <v>07052820722</v>
      </c>
      <c r="B585" s="14" t="s">
        <v>1650</v>
      </c>
      <c r="C585" s="14" t="s">
        <v>56</v>
      </c>
    </row>
    <row r="586" spans="1:3" s="18" customFormat="1" ht="17.25" customHeight="1" x14ac:dyDescent="0.25">
      <c r="A586" s="14" t="s">
        <v>2364</v>
      </c>
      <c r="B586" s="14" t="s">
        <v>2365</v>
      </c>
      <c r="C586" s="14" t="s">
        <v>56</v>
      </c>
    </row>
    <row r="587" spans="1:3" s="18" customFormat="1" ht="17.25" customHeight="1" x14ac:dyDescent="0.25">
      <c r="A587" s="14" t="s">
        <v>2104</v>
      </c>
      <c r="B587" s="14" t="s">
        <v>2105</v>
      </c>
      <c r="C587" s="14" t="s">
        <v>56</v>
      </c>
    </row>
    <row r="588" spans="1:3" s="18" customFormat="1" ht="17.25" customHeight="1" x14ac:dyDescent="0.25">
      <c r="A588" s="14" t="s">
        <v>1555</v>
      </c>
      <c r="B588" s="14" t="s">
        <v>1556</v>
      </c>
      <c r="C588" s="14" t="s">
        <v>56</v>
      </c>
    </row>
    <row r="589" spans="1:3" s="18" customFormat="1" ht="17.25" customHeight="1" x14ac:dyDescent="0.25">
      <c r="A589" s="14" t="s">
        <v>1653</v>
      </c>
      <c r="B589" s="14" t="s">
        <v>1654</v>
      </c>
      <c r="C589" s="14" t="s">
        <v>56</v>
      </c>
    </row>
    <row r="590" spans="1:3" s="18" customFormat="1" ht="17.25" customHeight="1" x14ac:dyDescent="0.25">
      <c r="A590" s="14" t="s">
        <v>1480</v>
      </c>
      <c r="B590" s="14" t="s">
        <v>1481</v>
      </c>
      <c r="C590" s="14" t="s">
        <v>56</v>
      </c>
    </row>
    <row r="591" spans="1:3" s="18" customFormat="1" ht="17.25" customHeight="1" x14ac:dyDescent="0.25">
      <c r="A591" s="14" t="s">
        <v>1484</v>
      </c>
      <c r="B591" s="14" t="s">
        <v>1485</v>
      </c>
      <c r="C591" s="14" t="s">
        <v>56</v>
      </c>
    </row>
    <row r="592" spans="1:3" s="18" customFormat="1" ht="17.25" customHeight="1" x14ac:dyDescent="0.25">
      <c r="A592" s="14" t="s">
        <v>1464</v>
      </c>
      <c r="B592" s="14" t="s">
        <v>1465</v>
      </c>
      <c r="C592" s="14" t="s">
        <v>56</v>
      </c>
    </row>
    <row r="593" spans="1:3" s="18" customFormat="1" ht="17.25" customHeight="1" x14ac:dyDescent="0.25">
      <c r="A593" s="14" t="s">
        <v>1892</v>
      </c>
      <c r="B593" s="14" t="s">
        <v>1465</v>
      </c>
      <c r="C593" s="14" t="s">
        <v>56</v>
      </c>
    </row>
    <row r="594" spans="1:3" s="18" customFormat="1" ht="17.25" customHeight="1" x14ac:dyDescent="0.25">
      <c r="A594" s="14" t="s">
        <v>2581</v>
      </c>
      <c r="B594" s="14" t="s">
        <v>2582</v>
      </c>
      <c r="C594" s="14" t="s">
        <v>56</v>
      </c>
    </row>
    <row r="595" spans="1:3" s="18" customFormat="1" ht="17.25" customHeight="1" x14ac:dyDescent="0.25">
      <c r="A595" s="14" t="s">
        <v>2388</v>
      </c>
      <c r="B595" s="14" t="s">
        <v>2389</v>
      </c>
      <c r="C595" s="14" t="s">
        <v>56</v>
      </c>
    </row>
    <row r="596" spans="1:3" s="18" customFormat="1" ht="17.25" customHeight="1" x14ac:dyDescent="0.25">
      <c r="A596" s="14" t="s">
        <v>2239</v>
      </c>
      <c r="B596" s="14" t="s">
        <v>2240</v>
      </c>
      <c r="C596" s="14" t="s">
        <v>56</v>
      </c>
    </row>
    <row r="597" spans="1:3" s="18" customFormat="1" ht="17.25" customHeight="1" x14ac:dyDescent="0.25">
      <c r="A597" s="14" t="s">
        <v>4158</v>
      </c>
      <c r="B597" s="14" t="s">
        <v>4159</v>
      </c>
      <c r="C597" s="14" t="s">
        <v>56</v>
      </c>
    </row>
    <row r="598" spans="1:3" s="18" customFormat="1" ht="17.25" customHeight="1" x14ac:dyDescent="0.25">
      <c r="A598" s="14" t="s">
        <v>2108</v>
      </c>
      <c r="B598" s="14" t="s">
        <v>2109</v>
      </c>
      <c r="C598" s="14" t="s">
        <v>56</v>
      </c>
    </row>
    <row r="599" spans="1:3" s="18" customFormat="1" ht="17.25" customHeight="1" x14ac:dyDescent="0.25">
      <c r="A599" s="14" t="s">
        <v>1553</v>
      </c>
      <c r="B599" s="14" t="s">
        <v>1554</v>
      </c>
      <c r="C599" s="14" t="s">
        <v>56</v>
      </c>
    </row>
    <row r="600" spans="1:3" s="18" customFormat="1" ht="17.25" customHeight="1" x14ac:dyDescent="0.25">
      <c r="A600" s="14" t="s">
        <v>9656</v>
      </c>
      <c r="B600" s="14" t="s">
        <v>9657</v>
      </c>
      <c r="C600" s="14" t="s">
        <v>56</v>
      </c>
    </row>
    <row r="601" spans="1:3" s="18" customFormat="1" ht="17.25" customHeight="1" x14ac:dyDescent="0.25">
      <c r="A601" s="14" t="s">
        <v>10579</v>
      </c>
      <c r="B601" s="14" t="s">
        <v>10580</v>
      </c>
      <c r="C601" s="14" t="s">
        <v>56</v>
      </c>
    </row>
    <row r="602" spans="1:3" s="18" customFormat="1" ht="17.25" customHeight="1" x14ac:dyDescent="0.25">
      <c r="A602" s="14" t="s">
        <v>6323</v>
      </c>
      <c r="B602" s="14" t="s">
        <v>6324</v>
      </c>
      <c r="C602" s="14" t="s">
        <v>56</v>
      </c>
    </row>
    <row r="603" spans="1:3" s="18" customFormat="1" ht="17.25" customHeight="1" x14ac:dyDescent="0.25">
      <c r="A603" s="14" t="s">
        <v>2241</v>
      </c>
      <c r="B603" s="14" t="s">
        <v>2242</v>
      </c>
      <c r="C603" s="14" t="s">
        <v>56</v>
      </c>
    </row>
    <row r="604" spans="1:3" s="18" customFormat="1" ht="17.25" customHeight="1" x14ac:dyDescent="0.25">
      <c r="A604" s="14" t="s">
        <v>9658</v>
      </c>
      <c r="B604" s="14" t="s">
        <v>9659</v>
      </c>
      <c r="C604" s="14" t="s">
        <v>56</v>
      </c>
    </row>
    <row r="605" spans="1:3" s="18" customFormat="1" ht="17.25" customHeight="1" x14ac:dyDescent="0.25">
      <c r="A605" s="14" t="s">
        <v>1690</v>
      </c>
      <c r="B605" s="14" t="s">
        <v>1691</v>
      </c>
      <c r="C605" s="14" t="s">
        <v>56</v>
      </c>
    </row>
    <row r="606" spans="1:3" s="18" customFormat="1" ht="17.25" customHeight="1" x14ac:dyDescent="0.25">
      <c r="A606" s="14" t="s">
        <v>1773</v>
      </c>
      <c r="B606" s="14" t="s">
        <v>1774</v>
      </c>
      <c r="C606" s="14" t="s">
        <v>56</v>
      </c>
    </row>
    <row r="607" spans="1:3" s="18" customFormat="1" ht="17.25" customHeight="1" x14ac:dyDescent="0.25">
      <c r="A607" s="14" t="s">
        <v>1945</v>
      </c>
      <c r="B607" s="14" t="s">
        <v>1946</v>
      </c>
      <c r="C607" s="14" t="s">
        <v>56</v>
      </c>
    </row>
    <row r="608" spans="1:3" s="18" customFormat="1" ht="17.25" customHeight="1" x14ac:dyDescent="0.25">
      <c r="A608" s="14" t="s">
        <v>3940</v>
      </c>
      <c r="B608" s="14" t="s">
        <v>3941</v>
      </c>
      <c r="C608" s="14" t="s">
        <v>56</v>
      </c>
    </row>
    <row r="609" spans="1:3" s="18" customFormat="1" ht="17.25" customHeight="1" x14ac:dyDescent="0.25">
      <c r="A609" s="14" t="s">
        <v>5768</v>
      </c>
      <c r="B609" s="14" t="s">
        <v>5769</v>
      </c>
      <c r="C609" s="14" t="s">
        <v>56</v>
      </c>
    </row>
    <row r="610" spans="1:3" s="18" customFormat="1" ht="17.25" customHeight="1" x14ac:dyDescent="0.25">
      <c r="A610" s="14" t="s">
        <v>2444</v>
      </c>
      <c r="B610" s="14" t="s">
        <v>2445</v>
      </c>
      <c r="C610" s="14" t="s">
        <v>56</v>
      </c>
    </row>
    <row r="611" spans="1:3" s="18" customFormat="1" ht="17.25" customHeight="1" x14ac:dyDescent="0.25">
      <c r="A611" s="14" t="s">
        <v>1614</v>
      </c>
      <c r="B611" s="14" t="s">
        <v>1615</v>
      </c>
      <c r="C611" s="14" t="s">
        <v>56</v>
      </c>
    </row>
    <row r="612" spans="1:3" s="18" customFormat="1" ht="17.25" customHeight="1" x14ac:dyDescent="0.25">
      <c r="A612" s="14" t="s">
        <v>1636</v>
      </c>
      <c r="B612" s="14" t="s">
        <v>1637</v>
      </c>
      <c r="C612" s="14" t="s">
        <v>56</v>
      </c>
    </row>
    <row r="613" spans="1:3" s="18" customFormat="1" ht="17.25" customHeight="1" x14ac:dyDescent="0.25">
      <c r="A613" s="14" t="s">
        <v>1569</v>
      </c>
      <c r="B613" s="14" t="s">
        <v>1570</v>
      </c>
      <c r="C613" s="14" t="s">
        <v>56</v>
      </c>
    </row>
    <row r="614" spans="1:3" s="18" customFormat="1" ht="17.25" customHeight="1" x14ac:dyDescent="0.25">
      <c r="A614" s="14" t="s">
        <v>1917</v>
      </c>
      <c r="B614" s="14" t="s">
        <v>1918</v>
      </c>
      <c r="C614" s="14" t="s">
        <v>56</v>
      </c>
    </row>
    <row r="615" spans="1:3" s="18" customFormat="1" ht="17.25" customHeight="1" x14ac:dyDescent="0.25">
      <c r="A615" s="14" t="s">
        <v>2066</v>
      </c>
      <c r="B615" s="14" t="s">
        <v>2067</v>
      </c>
      <c r="C615" s="14" t="s">
        <v>56</v>
      </c>
    </row>
    <row r="616" spans="1:3" s="18" customFormat="1" ht="17.25" customHeight="1" x14ac:dyDescent="0.25">
      <c r="A616" s="14" t="s">
        <v>2064</v>
      </c>
      <c r="B616" s="14" t="s">
        <v>2065</v>
      </c>
      <c r="C616" s="14" t="s">
        <v>56</v>
      </c>
    </row>
    <row r="617" spans="1:3" s="18" customFormat="1" ht="17.25" customHeight="1" x14ac:dyDescent="0.25">
      <c r="A617" s="14" t="s">
        <v>2472</v>
      </c>
      <c r="B617" s="14" t="s">
        <v>2473</v>
      </c>
      <c r="C617" s="14" t="s">
        <v>56</v>
      </c>
    </row>
    <row r="618" spans="1:3" s="18" customFormat="1" ht="17.25" customHeight="1" x14ac:dyDescent="0.25">
      <c r="A618" s="14" t="str">
        <f>"07819050720"</f>
        <v>07819050720</v>
      </c>
      <c r="B618" s="14" t="s">
        <v>6912</v>
      </c>
      <c r="C618" s="14" t="s">
        <v>56</v>
      </c>
    </row>
    <row r="619" spans="1:3" s="18" customFormat="1" ht="17.25" customHeight="1" x14ac:dyDescent="0.25">
      <c r="A619" s="14" t="s">
        <v>1565</v>
      </c>
      <c r="B619" s="14" t="s">
        <v>1566</v>
      </c>
      <c r="C619" s="14" t="s">
        <v>56</v>
      </c>
    </row>
    <row r="620" spans="1:3" s="18" customFormat="1" ht="17.25" customHeight="1" x14ac:dyDescent="0.25">
      <c r="A620" s="14" t="s">
        <v>1505</v>
      </c>
      <c r="B620" s="14" t="s">
        <v>1506</v>
      </c>
      <c r="C620" s="14" t="s">
        <v>56</v>
      </c>
    </row>
    <row r="621" spans="1:3" s="18" customFormat="1" ht="17.25" customHeight="1" x14ac:dyDescent="0.25">
      <c r="A621" s="14" t="s">
        <v>7960</v>
      </c>
      <c r="B621" s="14" t="s">
        <v>7961</v>
      </c>
      <c r="C621" s="14" t="s">
        <v>56</v>
      </c>
    </row>
    <row r="622" spans="1:3" s="18" customFormat="1" ht="17.25" customHeight="1" x14ac:dyDescent="0.25">
      <c r="A622" s="14" t="s">
        <v>2323</v>
      </c>
      <c r="B622" s="14" t="s">
        <v>2324</v>
      </c>
      <c r="C622" s="14" t="s">
        <v>56</v>
      </c>
    </row>
    <row r="623" spans="1:3" s="18" customFormat="1" ht="17.25" customHeight="1" x14ac:dyDescent="0.25">
      <c r="A623" s="14" t="str">
        <f>"07590270729"</f>
        <v>07590270729</v>
      </c>
      <c r="B623" s="14" t="s">
        <v>1895</v>
      </c>
      <c r="C623" s="14" t="s">
        <v>56</v>
      </c>
    </row>
    <row r="624" spans="1:3" s="18" customFormat="1" ht="17.25" customHeight="1" x14ac:dyDescent="0.25">
      <c r="A624" s="14" t="str">
        <f>"03699740720"</f>
        <v>03699740720</v>
      </c>
      <c r="B624" s="14" t="s">
        <v>1980</v>
      </c>
      <c r="C624" s="14" t="s">
        <v>56</v>
      </c>
    </row>
    <row r="625" spans="1:3" s="18" customFormat="1" ht="17.25" customHeight="1" x14ac:dyDescent="0.25">
      <c r="A625" s="14" t="s">
        <v>1879</v>
      </c>
      <c r="B625" s="14" t="s">
        <v>1880</v>
      </c>
      <c r="C625" s="14" t="s">
        <v>56</v>
      </c>
    </row>
    <row r="626" spans="1:3" s="18" customFormat="1" ht="17.25" customHeight="1" x14ac:dyDescent="0.25">
      <c r="A626" s="14" t="s">
        <v>2360</v>
      </c>
      <c r="B626" s="14" t="s">
        <v>2361</v>
      </c>
      <c r="C626" s="14" t="s">
        <v>56</v>
      </c>
    </row>
    <row r="627" spans="1:3" s="18" customFormat="1" ht="17.25" customHeight="1" x14ac:dyDescent="0.25">
      <c r="A627" s="14" t="s">
        <v>1971</v>
      </c>
      <c r="B627" s="14" t="s">
        <v>1972</v>
      </c>
      <c r="C627" s="14" t="s">
        <v>56</v>
      </c>
    </row>
    <row r="628" spans="1:3" s="18" customFormat="1" ht="17.25" customHeight="1" x14ac:dyDescent="0.25">
      <c r="A628" s="14" t="s">
        <v>1704</v>
      </c>
      <c r="B628" s="14" t="s">
        <v>1705</v>
      </c>
      <c r="C628" s="14" t="s">
        <v>56</v>
      </c>
    </row>
    <row r="629" spans="1:3" s="18" customFormat="1" ht="17.25" customHeight="1" x14ac:dyDescent="0.25">
      <c r="A629" s="14" t="s">
        <v>2589</v>
      </c>
      <c r="B629" s="14" t="s">
        <v>2590</v>
      </c>
      <c r="C629" s="14" t="s">
        <v>56</v>
      </c>
    </row>
    <row r="630" spans="1:3" s="18" customFormat="1" ht="17.25" customHeight="1" x14ac:dyDescent="0.25">
      <c r="A630" s="14" t="s">
        <v>2575</v>
      </c>
      <c r="B630" s="14" t="s">
        <v>2576</v>
      </c>
      <c r="C630" s="14" t="s">
        <v>56</v>
      </c>
    </row>
    <row r="631" spans="1:3" s="18" customFormat="1" ht="17.25" customHeight="1" x14ac:dyDescent="0.25">
      <c r="A631" s="14" t="s">
        <v>1460</v>
      </c>
      <c r="B631" s="14" t="s">
        <v>1461</v>
      </c>
      <c r="C631" s="14" t="s">
        <v>56</v>
      </c>
    </row>
    <row r="632" spans="1:3" s="18" customFormat="1" ht="17.25" customHeight="1" x14ac:dyDescent="0.25">
      <c r="A632" s="14" t="s">
        <v>2628</v>
      </c>
      <c r="B632" s="14" t="s">
        <v>2629</v>
      </c>
      <c r="C632" s="14" t="s">
        <v>56</v>
      </c>
    </row>
    <row r="633" spans="1:3" s="18" customFormat="1" ht="17.25" customHeight="1" x14ac:dyDescent="0.25">
      <c r="A633" s="14" t="s">
        <v>2462</v>
      </c>
      <c r="B633" s="14" t="s">
        <v>2463</v>
      </c>
      <c r="C633" s="14" t="s">
        <v>56</v>
      </c>
    </row>
    <row r="634" spans="1:3" s="18" customFormat="1" ht="17.25" customHeight="1" x14ac:dyDescent="0.25">
      <c r="A634" s="14" t="s">
        <v>1606</v>
      </c>
      <c r="B634" s="14" t="s">
        <v>1607</v>
      </c>
      <c r="C634" s="14" t="s">
        <v>56</v>
      </c>
    </row>
    <row r="635" spans="1:3" s="18" customFormat="1" ht="17.25" customHeight="1" x14ac:dyDescent="0.25">
      <c r="A635" s="14" t="s">
        <v>1478</v>
      </c>
      <c r="B635" s="14" t="s">
        <v>1479</v>
      </c>
      <c r="C635" s="14" t="s">
        <v>56</v>
      </c>
    </row>
    <row r="636" spans="1:3" s="18" customFormat="1" ht="17.25" customHeight="1" x14ac:dyDescent="0.25">
      <c r="A636" s="14" t="s">
        <v>2315</v>
      </c>
      <c r="B636" s="14" t="s">
        <v>2316</v>
      </c>
      <c r="C636" s="14" t="s">
        <v>56</v>
      </c>
    </row>
    <row r="637" spans="1:3" s="18" customFormat="1" ht="17.25" customHeight="1" x14ac:dyDescent="0.25">
      <c r="A637" s="14" t="s">
        <v>2278</v>
      </c>
      <c r="B637" s="14" t="s">
        <v>2279</v>
      </c>
      <c r="C637" s="14" t="s">
        <v>56</v>
      </c>
    </row>
    <row r="638" spans="1:3" s="18" customFormat="1" ht="17.25" customHeight="1" x14ac:dyDescent="0.25">
      <c r="A638" s="14" t="s">
        <v>2171</v>
      </c>
      <c r="B638" s="14" t="s">
        <v>2172</v>
      </c>
      <c r="C638" s="14" t="s">
        <v>56</v>
      </c>
    </row>
    <row r="639" spans="1:3" s="18" customFormat="1" ht="17.25" customHeight="1" x14ac:dyDescent="0.25">
      <c r="A639" s="14" t="s">
        <v>7947</v>
      </c>
      <c r="B639" s="14" t="s">
        <v>7948</v>
      </c>
      <c r="C639" s="14" t="s">
        <v>56</v>
      </c>
    </row>
    <row r="640" spans="1:3" s="18" customFormat="1" ht="17.25" customHeight="1" x14ac:dyDescent="0.25">
      <c r="A640" s="14" t="s">
        <v>7949</v>
      </c>
      <c r="B640" s="14" t="s">
        <v>7950</v>
      </c>
      <c r="C640" s="14" t="s">
        <v>56</v>
      </c>
    </row>
    <row r="641" spans="1:3" s="18" customFormat="1" ht="17.25" customHeight="1" x14ac:dyDescent="0.25">
      <c r="A641" s="14" t="s">
        <v>2418</v>
      </c>
      <c r="B641" s="14" t="s">
        <v>2419</v>
      </c>
      <c r="C641" s="14" t="s">
        <v>56</v>
      </c>
    </row>
    <row r="642" spans="1:3" s="18" customFormat="1" ht="17.25" customHeight="1" x14ac:dyDescent="0.25">
      <c r="A642" s="14" t="s">
        <v>1557</v>
      </c>
      <c r="B642" s="14" t="s">
        <v>1558</v>
      </c>
      <c r="C642" s="14" t="s">
        <v>56</v>
      </c>
    </row>
    <row r="643" spans="1:3" s="18" customFormat="1" ht="17.25" customHeight="1" x14ac:dyDescent="0.25">
      <c r="A643" s="14" t="s">
        <v>1577</v>
      </c>
      <c r="B643" s="14" t="s">
        <v>1578</v>
      </c>
      <c r="C643" s="14" t="s">
        <v>56</v>
      </c>
    </row>
    <row r="644" spans="1:3" s="18" customFormat="1" ht="17.25" customHeight="1" x14ac:dyDescent="0.25">
      <c r="A644" s="14" t="s">
        <v>1936</v>
      </c>
      <c r="B644" s="14" t="s">
        <v>1937</v>
      </c>
      <c r="C644" s="14" t="s">
        <v>56</v>
      </c>
    </row>
    <row r="645" spans="1:3" s="18" customFormat="1" ht="17.25" customHeight="1" x14ac:dyDescent="0.25">
      <c r="A645" s="14" t="s">
        <v>1694</v>
      </c>
      <c r="B645" s="14" t="s">
        <v>1695</v>
      </c>
      <c r="C645" s="14" t="s">
        <v>56</v>
      </c>
    </row>
    <row r="646" spans="1:3" s="18" customFormat="1" ht="17.25" customHeight="1" x14ac:dyDescent="0.25">
      <c r="A646" s="14" t="s">
        <v>1716</v>
      </c>
      <c r="B646" s="14" t="s">
        <v>1717</v>
      </c>
      <c r="C646" s="14" t="s">
        <v>56</v>
      </c>
    </row>
    <row r="647" spans="1:3" s="18" customFormat="1" ht="17.25" customHeight="1" x14ac:dyDescent="0.25">
      <c r="A647" s="14" t="s">
        <v>2347</v>
      </c>
      <c r="B647" s="14" t="s">
        <v>2348</v>
      </c>
      <c r="C647" s="14" t="s">
        <v>56</v>
      </c>
    </row>
    <row r="648" spans="1:3" s="18" customFormat="1" ht="17.25" customHeight="1" x14ac:dyDescent="0.25">
      <c r="A648" s="14" t="s">
        <v>1559</v>
      </c>
      <c r="B648" s="14" t="s">
        <v>1560</v>
      </c>
      <c r="C648" s="14" t="s">
        <v>56</v>
      </c>
    </row>
    <row r="649" spans="1:3" s="18" customFormat="1" ht="17.25" customHeight="1" x14ac:dyDescent="0.25">
      <c r="A649" s="14" t="s">
        <v>1561</v>
      </c>
      <c r="B649" s="14" t="s">
        <v>1562</v>
      </c>
      <c r="C649" s="14" t="s">
        <v>56</v>
      </c>
    </row>
    <row r="650" spans="1:3" s="18" customFormat="1" ht="17.25" customHeight="1" x14ac:dyDescent="0.25">
      <c r="A650" s="14" t="s">
        <v>1517</v>
      </c>
      <c r="B650" s="14" t="s">
        <v>1518</v>
      </c>
      <c r="C650" s="14" t="s">
        <v>56</v>
      </c>
    </row>
    <row r="651" spans="1:3" s="18" customFormat="1" ht="17.25" customHeight="1" x14ac:dyDescent="0.25">
      <c r="A651" s="14" t="s">
        <v>1834</v>
      </c>
      <c r="B651" s="14" t="s">
        <v>1835</v>
      </c>
      <c r="C651" s="14" t="s">
        <v>56</v>
      </c>
    </row>
    <row r="652" spans="1:3" s="18" customFormat="1" ht="17.25" customHeight="1" x14ac:dyDescent="0.25">
      <c r="A652" s="14" t="str">
        <f>"07778760723"</f>
        <v>07778760723</v>
      </c>
      <c r="B652" s="14" t="s">
        <v>1722</v>
      </c>
      <c r="C652" s="14" t="s">
        <v>56</v>
      </c>
    </row>
    <row r="653" spans="1:3" s="18" customFormat="1" ht="17.25" customHeight="1" x14ac:dyDescent="0.25">
      <c r="A653" s="14" t="s">
        <v>1791</v>
      </c>
      <c r="B653" s="14" t="s">
        <v>1792</v>
      </c>
      <c r="C653" s="14" t="s">
        <v>56</v>
      </c>
    </row>
    <row r="654" spans="1:3" s="18" customFormat="1" ht="17.25" customHeight="1" x14ac:dyDescent="0.25">
      <c r="A654" s="14" t="s">
        <v>1599</v>
      </c>
      <c r="B654" s="14" t="s">
        <v>1600</v>
      </c>
      <c r="C654" s="14" t="s">
        <v>56</v>
      </c>
    </row>
    <row r="655" spans="1:3" s="18" customFormat="1" ht="17.25" customHeight="1" x14ac:dyDescent="0.25">
      <c r="A655" s="14" t="s">
        <v>1839</v>
      </c>
      <c r="B655" s="14" t="s">
        <v>1840</v>
      </c>
      <c r="C655" s="14" t="s">
        <v>56</v>
      </c>
    </row>
    <row r="656" spans="1:3" s="18" customFormat="1" ht="17.25" customHeight="1" x14ac:dyDescent="0.25">
      <c r="A656" s="14" t="s">
        <v>1583</v>
      </c>
      <c r="B656" s="14" t="s">
        <v>1584</v>
      </c>
      <c r="C656" s="14" t="s">
        <v>56</v>
      </c>
    </row>
    <row r="657" spans="1:3" s="18" customFormat="1" ht="17.25" customHeight="1" x14ac:dyDescent="0.25">
      <c r="A657" s="14" t="s">
        <v>2136</v>
      </c>
      <c r="B657" s="14" t="s">
        <v>2137</v>
      </c>
      <c r="C657" s="14" t="s">
        <v>56</v>
      </c>
    </row>
    <row r="658" spans="1:3" s="18" customFormat="1" ht="17.25" customHeight="1" x14ac:dyDescent="0.25">
      <c r="A658" s="14" t="s">
        <v>3842</v>
      </c>
      <c r="B658" s="14" t="s">
        <v>3843</v>
      </c>
      <c r="C658" s="14" t="s">
        <v>56</v>
      </c>
    </row>
    <row r="659" spans="1:3" s="18" customFormat="1" ht="17.25" customHeight="1" x14ac:dyDescent="0.25">
      <c r="A659" s="14" t="s">
        <v>2186</v>
      </c>
      <c r="B659" s="14" t="s">
        <v>2187</v>
      </c>
      <c r="C659" s="14" t="s">
        <v>56</v>
      </c>
    </row>
    <row r="660" spans="1:3" s="18" customFormat="1" ht="17.25" customHeight="1" x14ac:dyDescent="0.25">
      <c r="A660" s="14" t="s">
        <v>2270</v>
      </c>
      <c r="B660" s="14" t="s">
        <v>2271</v>
      </c>
      <c r="C660" s="14" t="s">
        <v>56</v>
      </c>
    </row>
    <row r="661" spans="1:3" s="18" customFormat="1" ht="17.25" customHeight="1" x14ac:dyDescent="0.25">
      <c r="A661" s="14" t="s">
        <v>1348</v>
      </c>
      <c r="B661" s="14" t="s">
        <v>1349</v>
      </c>
      <c r="C661" s="14" t="s">
        <v>56</v>
      </c>
    </row>
    <row r="662" spans="1:3" s="18" customFormat="1" ht="17.25" customHeight="1" x14ac:dyDescent="0.25">
      <c r="A662" s="14" t="str">
        <f>"07272670725"</f>
        <v>07272670725</v>
      </c>
      <c r="B662" s="14" t="s">
        <v>7493</v>
      </c>
      <c r="C662" s="14" t="s">
        <v>56</v>
      </c>
    </row>
    <row r="663" spans="1:3" s="18" customFormat="1" ht="17.25" customHeight="1" x14ac:dyDescent="0.25">
      <c r="A663" s="14" t="str">
        <f>"07117260724"</f>
        <v>07117260724</v>
      </c>
      <c r="B663" s="14" t="s">
        <v>1970</v>
      </c>
      <c r="C663" s="14" t="s">
        <v>56</v>
      </c>
    </row>
    <row r="664" spans="1:3" s="18" customFormat="1" ht="17.25" customHeight="1" x14ac:dyDescent="0.25">
      <c r="A664" s="14" t="str">
        <f>"07749700725"</f>
        <v>07749700725</v>
      </c>
      <c r="B664" s="14" t="s">
        <v>4744</v>
      </c>
      <c r="C664" s="14" t="s">
        <v>56</v>
      </c>
    </row>
    <row r="665" spans="1:3" s="18" customFormat="1" ht="17.25" customHeight="1" x14ac:dyDescent="0.25">
      <c r="A665" s="14" t="s">
        <v>1914</v>
      </c>
      <c r="B665" s="14" t="s">
        <v>1915</v>
      </c>
      <c r="C665" s="14" t="s">
        <v>56</v>
      </c>
    </row>
    <row r="666" spans="1:3" s="18" customFormat="1" ht="17.25" customHeight="1" x14ac:dyDescent="0.25">
      <c r="A666" s="14" t="s">
        <v>1871</v>
      </c>
      <c r="B666" s="14" t="s">
        <v>1872</v>
      </c>
      <c r="C666" s="14" t="s">
        <v>56</v>
      </c>
    </row>
    <row r="667" spans="1:3" s="18" customFormat="1" ht="17.25" customHeight="1" x14ac:dyDescent="0.25">
      <c r="A667" s="14" t="s">
        <v>2468</v>
      </c>
      <c r="B667" s="14" t="s">
        <v>2469</v>
      </c>
      <c r="C667" s="14" t="s">
        <v>56</v>
      </c>
    </row>
    <row r="668" spans="1:3" s="18" customFormat="1" ht="17.25" customHeight="1" x14ac:dyDescent="0.25">
      <c r="A668" s="14" t="s">
        <v>2509</v>
      </c>
      <c r="B668" s="14" t="s">
        <v>2510</v>
      </c>
      <c r="C668" s="14" t="s">
        <v>56</v>
      </c>
    </row>
    <row r="669" spans="1:3" s="18" customFormat="1" ht="17.25" customHeight="1" x14ac:dyDescent="0.25">
      <c r="A669" s="14" t="s">
        <v>5542</v>
      </c>
      <c r="B669" s="14" t="s">
        <v>5543</v>
      </c>
      <c r="C669" s="14" t="s">
        <v>56</v>
      </c>
    </row>
    <row r="670" spans="1:3" s="18" customFormat="1" ht="17.25" customHeight="1" x14ac:dyDescent="0.25">
      <c r="A670" s="14" t="s">
        <v>1539</v>
      </c>
      <c r="B670" s="14" t="s">
        <v>1540</v>
      </c>
      <c r="C670" s="14" t="s">
        <v>56</v>
      </c>
    </row>
    <row r="671" spans="1:3" s="18" customFormat="1" ht="17.25" customHeight="1" x14ac:dyDescent="0.25">
      <c r="A671" s="14" t="s">
        <v>1888</v>
      </c>
      <c r="B671" s="14" t="s">
        <v>1889</v>
      </c>
      <c r="C671" s="14" t="s">
        <v>56</v>
      </c>
    </row>
    <row r="672" spans="1:3" s="18" customFormat="1" ht="17.25" customHeight="1" x14ac:dyDescent="0.25">
      <c r="A672" s="14" t="s">
        <v>2458</v>
      </c>
      <c r="B672" s="14" t="s">
        <v>2459</v>
      </c>
      <c r="C672" s="14" t="s">
        <v>56</v>
      </c>
    </row>
    <row r="673" spans="1:3" s="18" customFormat="1" ht="17.25" customHeight="1" x14ac:dyDescent="0.25">
      <c r="A673" s="14" t="s">
        <v>2536</v>
      </c>
      <c r="B673" s="14" t="s">
        <v>2537</v>
      </c>
      <c r="C673" s="14" t="s">
        <v>56</v>
      </c>
    </row>
    <row r="674" spans="1:3" s="18" customFormat="1" ht="17.25" customHeight="1" x14ac:dyDescent="0.25">
      <c r="A674" s="14" t="s">
        <v>1628</v>
      </c>
      <c r="B674" s="14" t="s">
        <v>1629</v>
      </c>
      <c r="C674" s="14" t="s">
        <v>56</v>
      </c>
    </row>
    <row r="675" spans="1:3" s="18" customFormat="1" ht="17.25" customHeight="1" x14ac:dyDescent="0.25">
      <c r="A675" s="14" t="s">
        <v>2248</v>
      </c>
      <c r="B675" s="14" t="s">
        <v>2249</v>
      </c>
      <c r="C675" s="14" t="s">
        <v>56</v>
      </c>
    </row>
    <row r="676" spans="1:3" s="18" customFormat="1" ht="17.25" customHeight="1" x14ac:dyDescent="0.25">
      <c r="A676" s="14" t="s">
        <v>1886</v>
      </c>
      <c r="B676" s="14" t="s">
        <v>1887</v>
      </c>
      <c r="C676" s="14" t="s">
        <v>56</v>
      </c>
    </row>
    <row r="677" spans="1:3" s="18" customFormat="1" ht="17.25" customHeight="1" x14ac:dyDescent="0.25">
      <c r="A677" s="14" t="s">
        <v>1769</v>
      </c>
      <c r="B677" s="14" t="s">
        <v>1770</v>
      </c>
      <c r="C677" s="14" t="s">
        <v>56</v>
      </c>
    </row>
    <row r="678" spans="1:3" s="18" customFormat="1" ht="17.25" customHeight="1" x14ac:dyDescent="0.25">
      <c r="A678" s="14" t="s">
        <v>2342</v>
      </c>
      <c r="B678" s="14" t="s">
        <v>2343</v>
      </c>
      <c r="C678" s="14" t="s">
        <v>56</v>
      </c>
    </row>
    <row r="679" spans="1:3" s="18" customFormat="1" ht="17.25" customHeight="1" x14ac:dyDescent="0.25">
      <c r="A679" s="14" t="str">
        <f>"07766490721"</f>
        <v>07766490721</v>
      </c>
      <c r="B679" s="14" t="s">
        <v>2130</v>
      </c>
      <c r="C679" s="14" t="s">
        <v>56</v>
      </c>
    </row>
    <row r="680" spans="1:3" s="18" customFormat="1" ht="17.25" customHeight="1" x14ac:dyDescent="0.25">
      <c r="A680" s="14" t="s">
        <v>1706</v>
      </c>
      <c r="B680" s="14" t="s">
        <v>1707</v>
      </c>
      <c r="C680" s="14" t="s">
        <v>56</v>
      </c>
    </row>
    <row r="681" spans="1:3" s="18" customFormat="1" ht="17.25" customHeight="1" x14ac:dyDescent="0.25">
      <c r="A681" s="14" t="s">
        <v>2138</v>
      </c>
      <c r="B681" s="14" t="s">
        <v>2139</v>
      </c>
      <c r="C681" s="14" t="s">
        <v>56</v>
      </c>
    </row>
    <row r="682" spans="1:3" s="18" customFormat="1" ht="17.25" customHeight="1" x14ac:dyDescent="0.25">
      <c r="A682" s="14" t="s">
        <v>2175</v>
      </c>
      <c r="B682" s="14" t="s">
        <v>2176</v>
      </c>
      <c r="C682" s="14" t="s">
        <v>56</v>
      </c>
    </row>
    <row r="683" spans="1:3" s="18" customFormat="1" ht="17.25" customHeight="1" x14ac:dyDescent="0.25">
      <c r="A683" s="14" t="s">
        <v>704</v>
      </c>
      <c r="B683" s="14" t="s">
        <v>705</v>
      </c>
      <c r="C683" s="14" t="s">
        <v>56</v>
      </c>
    </row>
    <row r="684" spans="1:3" s="18" customFormat="1" ht="17.25" customHeight="1" x14ac:dyDescent="0.25">
      <c r="A684" s="14" t="s">
        <v>2079</v>
      </c>
      <c r="B684" s="14" t="s">
        <v>2080</v>
      </c>
      <c r="C684" s="14" t="s">
        <v>56</v>
      </c>
    </row>
    <row r="685" spans="1:3" s="18" customFormat="1" ht="17.25" customHeight="1" x14ac:dyDescent="0.25">
      <c r="A685" s="14" t="s">
        <v>2446</v>
      </c>
      <c r="B685" s="14" t="s">
        <v>2447</v>
      </c>
      <c r="C685" s="14" t="s">
        <v>56</v>
      </c>
    </row>
    <row r="686" spans="1:3" s="18" customFormat="1" ht="17.25" customHeight="1" x14ac:dyDescent="0.25">
      <c r="A686" s="14" t="str">
        <f>"05746900728"</f>
        <v>05746900728</v>
      </c>
      <c r="B686" s="14" t="s">
        <v>2594</v>
      </c>
      <c r="C686" s="14" t="s">
        <v>56</v>
      </c>
    </row>
    <row r="687" spans="1:3" s="18" customFormat="1" ht="17.25" customHeight="1" x14ac:dyDescent="0.25">
      <c r="A687" s="14" t="s">
        <v>1581</v>
      </c>
      <c r="B687" s="14" t="s">
        <v>1582</v>
      </c>
      <c r="C687" s="14" t="s">
        <v>56</v>
      </c>
    </row>
    <row r="688" spans="1:3" s="18" customFormat="1" ht="17.25" customHeight="1" x14ac:dyDescent="0.25">
      <c r="A688" s="14" t="s">
        <v>1509</v>
      </c>
      <c r="B688" s="14" t="s">
        <v>1510</v>
      </c>
      <c r="C688" s="14" t="s">
        <v>56</v>
      </c>
    </row>
    <row r="689" spans="1:3" s="18" customFormat="1" ht="17.25" customHeight="1" x14ac:dyDescent="0.25">
      <c r="A689" s="14" t="s">
        <v>1987</v>
      </c>
      <c r="B689" s="14" t="s">
        <v>1988</v>
      </c>
      <c r="C689" s="14" t="s">
        <v>56</v>
      </c>
    </row>
    <row r="690" spans="1:3" s="18" customFormat="1" ht="17.25" customHeight="1" x14ac:dyDescent="0.25">
      <c r="A690" s="14" t="s">
        <v>2153</v>
      </c>
      <c r="B690" s="14" t="s">
        <v>2154</v>
      </c>
      <c r="C690" s="14" t="s">
        <v>56</v>
      </c>
    </row>
    <row r="691" spans="1:3" s="18" customFormat="1" ht="17.25" customHeight="1" x14ac:dyDescent="0.25">
      <c r="A691" s="14" t="s">
        <v>2478</v>
      </c>
      <c r="B691" s="14" t="s">
        <v>2479</v>
      </c>
      <c r="C691" s="14" t="s">
        <v>56</v>
      </c>
    </row>
    <row r="692" spans="1:3" s="18" customFormat="1" ht="17.25" customHeight="1" x14ac:dyDescent="0.25">
      <c r="A692" s="14" t="s">
        <v>1585</v>
      </c>
      <c r="B692" s="14" t="s">
        <v>1586</v>
      </c>
      <c r="C692" s="14" t="s">
        <v>56</v>
      </c>
    </row>
    <row r="693" spans="1:3" s="18" customFormat="1" ht="17.25" customHeight="1" x14ac:dyDescent="0.25">
      <c r="A693" s="14" t="s">
        <v>1927</v>
      </c>
      <c r="B693" s="14" t="s">
        <v>1928</v>
      </c>
      <c r="C693" s="14" t="s">
        <v>56</v>
      </c>
    </row>
    <row r="694" spans="1:3" s="18" customFormat="1" ht="17.25" customHeight="1" x14ac:dyDescent="0.25">
      <c r="A694" s="14" t="s">
        <v>9654</v>
      </c>
      <c r="B694" s="14" t="s">
        <v>9655</v>
      </c>
      <c r="C694" s="14" t="s">
        <v>56</v>
      </c>
    </row>
    <row r="695" spans="1:3" s="18" customFormat="1" ht="17.25" customHeight="1" x14ac:dyDescent="0.25">
      <c r="A695" s="14" t="s">
        <v>3949</v>
      </c>
      <c r="B695" s="14" t="s">
        <v>3950</v>
      </c>
      <c r="C695" s="14" t="s">
        <v>56</v>
      </c>
    </row>
    <row r="696" spans="1:3" s="18" customFormat="1" ht="17.25" customHeight="1" x14ac:dyDescent="0.25">
      <c r="A696" s="14" t="s">
        <v>2258</v>
      </c>
      <c r="B696" s="14" t="s">
        <v>2259</v>
      </c>
      <c r="C696" s="14" t="s">
        <v>56</v>
      </c>
    </row>
    <row r="697" spans="1:3" s="18" customFormat="1" ht="17.25" customHeight="1" x14ac:dyDescent="0.25">
      <c r="A697" s="14" t="s">
        <v>2169</v>
      </c>
      <c r="B697" s="14" t="s">
        <v>2170</v>
      </c>
      <c r="C697" s="14" t="s">
        <v>56</v>
      </c>
    </row>
    <row r="698" spans="1:3" s="18" customFormat="1" ht="17.25" customHeight="1" x14ac:dyDescent="0.25">
      <c r="A698" s="14" t="s">
        <v>2254</v>
      </c>
      <c r="B698" s="14" t="s">
        <v>2255</v>
      </c>
      <c r="C698" s="14" t="s">
        <v>56</v>
      </c>
    </row>
    <row r="699" spans="1:3" s="18" customFormat="1" ht="17.25" customHeight="1" x14ac:dyDescent="0.25">
      <c r="A699" s="14" t="s">
        <v>2651</v>
      </c>
      <c r="B699" s="14" t="s">
        <v>2652</v>
      </c>
      <c r="C699" s="14" t="s">
        <v>56</v>
      </c>
    </row>
    <row r="700" spans="1:3" s="18" customFormat="1" ht="17.25" customHeight="1" x14ac:dyDescent="0.25">
      <c r="A700" s="14" t="s">
        <v>2488</v>
      </c>
      <c r="B700" s="14" t="s">
        <v>2489</v>
      </c>
      <c r="C700" s="14" t="s">
        <v>56</v>
      </c>
    </row>
    <row r="701" spans="1:3" s="18" customFormat="1" ht="17.25" customHeight="1" x14ac:dyDescent="0.25">
      <c r="A701" s="14" t="s">
        <v>2288</v>
      </c>
      <c r="B701" s="14" t="s">
        <v>2289</v>
      </c>
      <c r="C701" s="14" t="s">
        <v>56</v>
      </c>
    </row>
    <row r="702" spans="1:3" s="18" customFormat="1" ht="17.25" customHeight="1" x14ac:dyDescent="0.25">
      <c r="A702" s="14" t="s">
        <v>1638</v>
      </c>
      <c r="B702" s="14" t="s">
        <v>1639</v>
      </c>
      <c r="C702" s="14" t="s">
        <v>56</v>
      </c>
    </row>
    <row r="703" spans="1:3" s="18" customFormat="1" ht="17.25" customHeight="1" x14ac:dyDescent="0.25">
      <c r="A703" s="14" t="s">
        <v>1810</v>
      </c>
      <c r="B703" s="14" t="s">
        <v>1639</v>
      </c>
      <c r="C703" s="14" t="s">
        <v>56</v>
      </c>
    </row>
    <row r="704" spans="1:3" s="18" customFormat="1" ht="17.25" customHeight="1" x14ac:dyDescent="0.25">
      <c r="A704" s="14" t="s">
        <v>2196</v>
      </c>
      <c r="B704" s="14" t="s">
        <v>1639</v>
      </c>
      <c r="C704" s="14" t="s">
        <v>56</v>
      </c>
    </row>
    <row r="705" spans="1:3" s="18" customFormat="1" ht="17.25" customHeight="1" x14ac:dyDescent="0.25">
      <c r="A705" s="14" t="s">
        <v>1519</v>
      </c>
      <c r="B705" s="14" t="s">
        <v>1520</v>
      </c>
      <c r="C705" s="14" t="s">
        <v>56</v>
      </c>
    </row>
    <row r="706" spans="1:3" s="18" customFormat="1" ht="17.25" customHeight="1" x14ac:dyDescent="0.25">
      <c r="A706" s="14" t="s">
        <v>2466</v>
      </c>
      <c r="B706" s="14" t="s">
        <v>2467</v>
      </c>
      <c r="C706" s="14" t="s">
        <v>56</v>
      </c>
    </row>
    <row r="707" spans="1:3" s="18" customFormat="1" ht="17.25" customHeight="1" x14ac:dyDescent="0.25">
      <c r="A707" s="14" t="s">
        <v>2148</v>
      </c>
      <c r="B707" s="14" t="s">
        <v>2149</v>
      </c>
      <c r="C707" s="14" t="s">
        <v>56</v>
      </c>
    </row>
    <row r="708" spans="1:3" s="18" customFormat="1" ht="17.25" customHeight="1" x14ac:dyDescent="0.25">
      <c r="A708" s="14" t="s">
        <v>2250</v>
      </c>
      <c r="B708" s="14" t="s">
        <v>2251</v>
      </c>
      <c r="C708" s="14" t="s">
        <v>56</v>
      </c>
    </row>
    <row r="709" spans="1:3" s="18" customFormat="1" ht="17.25" customHeight="1" x14ac:dyDescent="0.25">
      <c r="A709" s="14" t="s">
        <v>2464</v>
      </c>
      <c r="B709" s="14" t="s">
        <v>2465</v>
      </c>
      <c r="C709" s="14" t="s">
        <v>56</v>
      </c>
    </row>
    <row r="710" spans="1:3" s="18" customFormat="1" ht="17.25" customHeight="1" x14ac:dyDescent="0.25">
      <c r="A710" s="14" t="s">
        <v>1727</v>
      </c>
      <c r="B710" s="14" t="s">
        <v>1728</v>
      </c>
      <c r="C710" s="14" t="s">
        <v>56</v>
      </c>
    </row>
    <row r="711" spans="1:3" s="18" customFormat="1" ht="17.25" customHeight="1" x14ac:dyDescent="0.25">
      <c r="A711" s="14" t="s">
        <v>2421</v>
      </c>
      <c r="B711" s="14" t="s">
        <v>2422</v>
      </c>
      <c r="C711" s="14" t="s">
        <v>56</v>
      </c>
    </row>
    <row r="712" spans="1:3" s="18" customFormat="1" ht="17.25" customHeight="1" x14ac:dyDescent="0.25">
      <c r="A712" s="14" t="s">
        <v>2177</v>
      </c>
      <c r="B712" s="14" t="s">
        <v>2178</v>
      </c>
      <c r="C712" s="14" t="s">
        <v>56</v>
      </c>
    </row>
    <row r="713" spans="1:3" s="18" customFormat="1" ht="17.25" customHeight="1" x14ac:dyDescent="0.25">
      <c r="A713" s="14" t="s">
        <v>2362</v>
      </c>
      <c r="B713" s="14" t="s">
        <v>2363</v>
      </c>
      <c r="C713" s="14" t="s">
        <v>56</v>
      </c>
    </row>
    <row r="714" spans="1:3" s="18" customFormat="1" ht="17.25" customHeight="1" x14ac:dyDescent="0.25">
      <c r="A714" s="14" t="s">
        <v>2358</v>
      </c>
      <c r="B714" s="14" t="s">
        <v>2359</v>
      </c>
      <c r="C714" s="14" t="s">
        <v>56</v>
      </c>
    </row>
    <row r="715" spans="1:3" s="18" customFormat="1" ht="17.25" customHeight="1" x14ac:dyDescent="0.25">
      <c r="A715" s="14" t="s">
        <v>9660</v>
      </c>
      <c r="B715" s="14" t="s">
        <v>9661</v>
      </c>
      <c r="C715" s="14" t="s">
        <v>56</v>
      </c>
    </row>
    <row r="716" spans="1:3" s="18" customFormat="1" ht="17.25" customHeight="1" x14ac:dyDescent="0.25">
      <c r="A716" s="14" t="s">
        <v>3715</v>
      </c>
      <c r="B716" s="14" t="s">
        <v>3716</v>
      </c>
      <c r="C716" s="14" t="s">
        <v>56</v>
      </c>
    </row>
    <row r="717" spans="1:3" s="18" customFormat="1" ht="17.25" customHeight="1" x14ac:dyDescent="0.25">
      <c r="A717" s="14" t="s">
        <v>2414</v>
      </c>
      <c r="B717" s="14" t="s">
        <v>2415</v>
      </c>
      <c r="C717" s="14" t="s">
        <v>56</v>
      </c>
    </row>
    <row r="718" spans="1:3" s="18" customFormat="1" ht="17.25" customHeight="1" x14ac:dyDescent="0.25">
      <c r="A718" s="14" t="s">
        <v>1745</v>
      </c>
      <c r="B718" s="14" t="s">
        <v>1746</v>
      </c>
      <c r="C718" s="14" t="s">
        <v>56</v>
      </c>
    </row>
    <row r="719" spans="1:3" s="18" customFormat="1" ht="17.25" customHeight="1" x14ac:dyDescent="0.25">
      <c r="A719" s="14" t="s">
        <v>2425</v>
      </c>
      <c r="B719" s="14" t="s">
        <v>2426</v>
      </c>
      <c r="C719" s="14" t="s">
        <v>56</v>
      </c>
    </row>
    <row r="720" spans="1:3" s="18" customFormat="1" ht="17.25" customHeight="1" x14ac:dyDescent="0.25">
      <c r="A720" s="14" t="str">
        <f>"07227900722"</f>
        <v>07227900722</v>
      </c>
      <c r="B720" s="14" t="s">
        <v>5936</v>
      </c>
      <c r="C720" s="14" t="s">
        <v>56</v>
      </c>
    </row>
    <row r="721" spans="1:3" s="18" customFormat="1" ht="17.25" customHeight="1" x14ac:dyDescent="0.25">
      <c r="A721" s="14" t="str">
        <f>"06478660720"</f>
        <v>06478660720</v>
      </c>
      <c r="B721" s="14" t="s">
        <v>8370</v>
      </c>
      <c r="C721" s="14" t="s">
        <v>56</v>
      </c>
    </row>
    <row r="722" spans="1:3" s="18" customFormat="1" ht="17.25" customHeight="1" x14ac:dyDescent="0.25">
      <c r="A722" s="14" t="str">
        <f>"07344940726"</f>
        <v>07344940726</v>
      </c>
      <c r="B722" s="14" t="s">
        <v>2020</v>
      </c>
      <c r="C722" s="14" t="s">
        <v>56</v>
      </c>
    </row>
    <row r="723" spans="1:3" s="18" customFormat="1" ht="17.25" customHeight="1" x14ac:dyDescent="0.25">
      <c r="A723" s="14" t="str">
        <f>"05846810728"</f>
        <v>05846810728</v>
      </c>
      <c r="B723" s="14" t="s">
        <v>7909</v>
      </c>
      <c r="C723" s="14" t="s">
        <v>56</v>
      </c>
    </row>
    <row r="724" spans="1:3" s="18" customFormat="1" ht="17.25" customHeight="1" x14ac:dyDescent="0.25">
      <c r="A724" s="14" t="str">
        <f>"07331610720"</f>
        <v>07331610720</v>
      </c>
      <c r="B724" s="14" t="s">
        <v>55</v>
      </c>
      <c r="C724" s="14" t="s">
        <v>56</v>
      </c>
    </row>
    <row r="725" spans="1:3" s="18" customFormat="1" ht="17.25" customHeight="1" x14ac:dyDescent="0.25">
      <c r="A725" s="14" t="s">
        <v>1828</v>
      </c>
      <c r="B725" s="14" t="s">
        <v>1829</v>
      </c>
      <c r="C725" s="14" t="s">
        <v>56</v>
      </c>
    </row>
    <row r="726" spans="1:3" s="18" customFormat="1" ht="17.25" customHeight="1" x14ac:dyDescent="0.25">
      <c r="A726" s="14" t="str">
        <f>"06318480636"</f>
        <v>06318480636</v>
      </c>
      <c r="B726" s="14" t="s">
        <v>1152</v>
      </c>
      <c r="C726" s="14" t="s">
        <v>56</v>
      </c>
    </row>
    <row r="727" spans="1:3" s="18" customFormat="1" ht="17.25" customHeight="1" x14ac:dyDescent="0.25">
      <c r="A727" s="14" t="s">
        <v>1708</v>
      </c>
      <c r="B727" s="14" t="s">
        <v>1709</v>
      </c>
      <c r="C727" s="14" t="s">
        <v>56</v>
      </c>
    </row>
    <row r="728" spans="1:3" s="18" customFormat="1" ht="17.25" customHeight="1" x14ac:dyDescent="0.25">
      <c r="A728" s="14" t="s">
        <v>2184</v>
      </c>
      <c r="B728" s="14" t="s">
        <v>2185</v>
      </c>
      <c r="C728" s="14" t="s">
        <v>56</v>
      </c>
    </row>
    <row r="729" spans="1:3" s="18" customFormat="1" ht="17.25" customHeight="1" x14ac:dyDescent="0.25">
      <c r="A729" s="14" t="s">
        <v>1923</v>
      </c>
      <c r="B729" s="14" t="s">
        <v>1924</v>
      </c>
      <c r="C729" s="14" t="s">
        <v>56</v>
      </c>
    </row>
    <row r="730" spans="1:3" s="18" customFormat="1" ht="17.25" customHeight="1" x14ac:dyDescent="0.25">
      <c r="A730" s="14" t="s">
        <v>1777</v>
      </c>
      <c r="B730" s="14" t="s">
        <v>1778</v>
      </c>
      <c r="C730" s="14" t="s">
        <v>56</v>
      </c>
    </row>
    <row r="731" spans="1:3" s="18" customFormat="1" ht="17.25" customHeight="1" x14ac:dyDescent="0.25">
      <c r="A731" s="14" t="str">
        <f>"07749680729"</f>
        <v>07749680729</v>
      </c>
      <c r="B731" s="14" t="s">
        <v>4743</v>
      </c>
      <c r="C731" s="14" t="s">
        <v>56</v>
      </c>
    </row>
    <row r="732" spans="1:3" s="18" customFormat="1" ht="17.25" customHeight="1" x14ac:dyDescent="0.25">
      <c r="A732" s="14" t="s">
        <v>2769</v>
      </c>
      <c r="B732" s="14" t="s">
        <v>2770</v>
      </c>
      <c r="C732" s="14" t="s">
        <v>56</v>
      </c>
    </row>
    <row r="733" spans="1:3" s="18" customFormat="1" ht="17.25" customHeight="1" x14ac:dyDescent="0.25">
      <c r="A733" s="14" t="s">
        <v>1640</v>
      </c>
      <c r="B733" s="14" t="s">
        <v>1641</v>
      </c>
      <c r="C733" s="14" t="s">
        <v>56</v>
      </c>
    </row>
    <row r="734" spans="1:3" s="18" customFormat="1" ht="17.25" customHeight="1" x14ac:dyDescent="0.25">
      <c r="A734" s="14" t="s">
        <v>1893</v>
      </c>
      <c r="B734" s="14" t="s">
        <v>1894</v>
      </c>
      <c r="C734" s="14" t="s">
        <v>56</v>
      </c>
    </row>
    <row r="735" spans="1:3" s="18" customFormat="1" ht="17.25" customHeight="1" x14ac:dyDescent="0.25">
      <c r="A735" s="14" t="s">
        <v>1496</v>
      </c>
      <c r="B735" s="14" t="s">
        <v>1497</v>
      </c>
      <c r="C735" s="14" t="s">
        <v>56</v>
      </c>
    </row>
    <row r="736" spans="1:3" s="18" customFormat="1" ht="17.25" customHeight="1" x14ac:dyDescent="0.25">
      <c r="A736" s="14" t="s">
        <v>2075</v>
      </c>
      <c r="B736" s="14" t="s">
        <v>2076</v>
      </c>
      <c r="C736" s="14" t="s">
        <v>56</v>
      </c>
    </row>
    <row r="737" spans="1:3" s="18" customFormat="1" ht="17.25" customHeight="1" x14ac:dyDescent="0.25">
      <c r="A737" s="14" t="s">
        <v>2260</v>
      </c>
      <c r="B737" s="14" t="s">
        <v>2261</v>
      </c>
      <c r="C737" s="14" t="s">
        <v>56</v>
      </c>
    </row>
    <row r="738" spans="1:3" s="18" customFormat="1" ht="17.25" customHeight="1" x14ac:dyDescent="0.25">
      <c r="A738" s="14" t="s">
        <v>1602</v>
      </c>
      <c r="B738" s="14" t="s">
        <v>1603</v>
      </c>
      <c r="C738" s="14" t="s">
        <v>56</v>
      </c>
    </row>
    <row r="739" spans="1:3" s="18" customFormat="1" ht="17.25" customHeight="1" x14ac:dyDescent="0.25">
      <c r="A739" s="14" t="s">
        <v>2879</v>
      </c>
      <c r="B739" s="14" t="s">
        <v>2880</v>
      </c>
      <c r="C739" s="14" t="s">
        <v>56</v>
      </c>
    </row>
    <row r="740" spans="1:3" s="18" customFormat="1" ht="17.25" customHeight="1" x14ac:dyDescent="0.25">
      <c r="A740" s="14" t="s">
        <v>1531</v>
      </c>
      <c r="B740" s="14" t="s">
        <v>1532</v>
      </c>
      <c r="C740" s="14" t="s">
        <v>56</v>
      </c>
    </row>
    <row r="741" spans="1:3" s="18" customFormat="1" ht="17.25" customHeight="1" x14ac:dyDescent="0.25">
      <c r="A741" s="14" t="s">
        <v>1712</v>
      </c>
      <c r="B741" s="14" t="s">
        <v>1713</v>
      </c>
      <c r="C741" s="14" t="s">
        <v>56</v>
      </c>
    </row>
    <row r="742" spans="1:3" s="18" customFormat="1" ht="17.25" customHeight="1" x14ac:dyDescent="0.25">
      <c r="A742" s="14" t="s">
        <v>1824</v>
      </c>
      <c r="B742" s="14" t="s">
        <v>1825</v>
      </c>
      <c r="C742" s="14" t="s">
        <v>56</v>
      </c>
    </row>
    <row r="743" spans="1:3" s="18" customFormat="1" ht="17.25" customHeight="1" x14ac:dyDescent="0.25">
      <c r="A743" s="14" t="s">
        <v>9756</v>
      </c>
      <c r="B743" s="14" t="s">
        <v>9757</v>
      </c>
      <c r="C743" s="14" t="s">
        <v>56</v>
      </c>
    </row>
    <row r="744" spans="1:3" s="18" customFormat="1" ht="17.25" customHeight="1" x14ac:dyDescent="0.25">
      <c r="A744" s="14" t="s">
        <v>9764</v>
      </c>
      <c r="B744" s="14" t="s">
        <v>9757</v>
      </c>
      <c r="C744" s="14" t="s">
        <v>56</v>
      </c>
    </row>
    <row r="745" spans="1:3" s="18" customFormat="1" ht="17.25" customHeight="1" x14ac:dyDescent="0.25">
      <c r="A745" s="14" t="s">
        <v>2345</v>
      </c>
      <c r="B745" s="14" t="s">
        <v>2346</v>
      </c>
      <c r="C745" s="14" t="s">
        <v>56</v>
      </c>
    </row>
    <row r="746" spans="1:3" s="18" customFormat="1" ht="17.25" customHeight="1" x14ac:dyDescent="0.25">
      <c r="A746" s="14" t="s">
        <v>3850</v>
      </c>
      <c r="B746" s="14" t="s">
        <v>3851</v>
      </c>
      <c r="C746" s="14" t="s">
        <v>56</v>
      </c>
    </row>
    <row r="747" spans="1:3" s="18" customFormat="1" ht="17.25" customHeight="1" x14ac:dyDescent="0.25">
      <c r="A747" s="14" t="s">
        <v>1718</v>
      </c>
      <c r="B747" s="14" t="s">
        <v>1719</v>
      </c>
      <c r="C747" s="14" t="s">
        <v>56</v>
      </c>
    </row>
    <row r="748" spans="1:3" s="18" customFormat="1" ht="17.25" customHeight="1" x14ac:dyDescent="0.25">
      <c r="A748" s="14" t="s">
        <v>1523</v>
      </c>
      <c r="B748" s="14" t="s">
        <v>1524</v>
      </c>
      <c r="C748" s="14" t="s">
        <v>56</v>
      </c>
    </row>
    <row r="749" spans="1:3" s="18" customFormat="1" ht="17.25" customHeight="1" x14ac:dyDescent="0.25">
      <c r="A749" s="14" t="s">
        <v>2915</v>
      </c>
      <c r="B749" s="14" t="s">
        <v>2916</v>
      </c>
      <c r="C749" s="14" t="s">
        <v>56</v>
      </c>
    </row>
    <row r="750" spans="1:3" s="18" customFormat="1" ht="17.25" customHeight="1" x14ac:dyDescent="0.25">
      <c r="A750" s="14" t="s">
        <v>1783</v>
      </c>
      <c r="B750" s="14" t="s">
        <v>1784</v>
      </c>
      <c r="C750" s="14" t="s">
        <v>56</v>
      </c>
    </row>
    <row r="751" spans="1:3" s="18" customFormat="1" ht="17.25" customHeight="1" x14ac:dyDescent="0.25">
      <c r="A751" s="14" t="s">
        <v>1507</v>
      </c>
      <c r="B751" s="14" t="s">
        <v>1508</v>
      </c>
      <c r="C751" s="14" t="s">
        <v>56</v>
      </c>
    </row>
    <row r="752" spans="1:3" s="18" customFormat="1" ht="17.25" customHeight="1" x14ac:dyDescent="0.25">
      <c r="A752" s="14" t="s">
        <v>2490</v>
      </c>
      <c r="B752" s="14" t="s">
        <v>2491</v>
      </c>
      <c r="C752" s="14" t="s">
        <v>56</v>
      </c>
    </row>
    <row r="753" spans="1:3" s="18" customFormat="1" ht="17.25" customHeight="1" x14ac:dyDescent="0.25">
      <c r="A753" s="14" t="s">
        <v>3101</v>
      </c>
      <c r="B753" s="14" t="s">
        <v>3102</v>
      </c>
      <c r="C753" s="14" t="s">
        <v>56</v>
      </c>
    </row>
    <row r="754" spans="1:3" s="18" customFormat="1" ht="17.25" customHeight="1" x14ac:dyDescent="0.25">
      <c r="A754" s="14" t="s">
        <v>1438</v>
      </c>
      <c r="B754" s="14" t="s">
        <v>1439</v>
      </c>
      <c r="C754" s="14" t="s">
        <v>56</v>
      </c>
    </row>
    <row r="755" spans="1:3" s="18" customFormat="1" ht="17.25" customHeight="1" x14ac:dyDescent="0.25">
      <c r="A755" s="14" t="s">
        <v>1440</v>
      </c>
      <c r="B755" s="14" t="s">
        <v>1441</v>
      </c>
      <c r="C755" s="14" t="s">
        <v>56</v>
      </c>
    </row>
    <row r="756" spans="1:3" s="18" customFormat="1" ht="17.25" customHeight="1" x14ac:dyDescent="0.25">
      <c r="A756" s="14" t="s">
        <v>1957</v>
      </c>
      <c r="B756" s="14" t="s">
        <v>1958</v>
      </c>
      <c r="C756" s="14" t="s">
        <v>56</v>
      </c>
    </row>
    <row r="757" spans="1:3" s="18" customFormat="1" ht="17.25" customHeight="1" x14ac:dyDescent="0.25">
      <c r="A757" s="14" t="s">
        <v>2839</v>
      </c>
      <c r="B757" s="14" t="s">
        <v>2840</v>
      </c>
      <c r="C757" s="14" t="s">
        <v>56</v>
      </c>
    </row>
    <row r="758" spans="1:3" s="18" customFormat="1" ht="17.25" customHeight="1" x14ac:dyDescent="0.25">
      <c r="A758" s="14" t="s">
        <v>2841</v>
      </c>
      <c r="B758" s="14" t="s">
        <v>2842</v>
      </c>
      <c r="C758" s="14" t="s">
        <v>56</v>
      </c>
    </row>
    <row r="759" spans="1:3" s="18" customFormat="1" ht="17.25" customHeight="1" x14ac:dyDescent="0.25">
      <c r="A759" s="14" t="s">
        <v>2294</v>
      </c>
      <c r="B759" s="14" t="s">
        <v>2295</v>
      </c>
      <c r="C759" s="14" t="s">
        <v>56</v>
      </c>
    </row>
    <row r="760" spans="1:3" s="18" customFormat="1" ht="17.25" customHeight="1" x14ac:dyDescent="0.25">
      <c r="A760" s="14" t="s">
        <v>1756</v>
      </c>
      <c r="B760" s="14" t="s">
        <v>1757</v>
      </c>
      <c r="C760" s="14" t="s">
        <v>56</v>
      </c>
    </row>
    <row r="761" spans="1:3" s="18" customFormat="1" ht="17.25" customHeight="1" x14ac:dyDescent="0.25">
      <c r="A761" s="14" t="s">
        <v>1452</v>
      </c>
      <c r="B761" s="14" t="s">
        <v>1453</v>
      </c>
      <c r="C761" s="14" t="s">
        <v>56</v>
      </c>
    </row>
    <row r="762" spans="1:3" s="18" customFormat="1" ht="17.25" customHeight="1" x14ac:dyDescent="0.25">
      <c r="A762" s="14" t="s">
        <v>2765</v>
      </c>
      <c r="B762" s="14" t="s">
        <v>2766</v>
      </c>
      <c r="C762" s="14" t="s">
        <v>56</v>
      </c>
    </row>
    <row r="763" spans="1:3" s="18" customFormat="1" ht="17.25" customHeight="1" x14ac:dyDescent="0.25">
      <c r="A763" s="14" t="s">
        <v>1921</v>
      </c>
      <c r="B763" s="14" t="s">
        <v>1922</v>
      </c>
      <c r="C763" s="14" t="s">
        <v>56</v>
      </c>
    </row>
    <row r="764" spans="1:3" s="18" customFormat="1" ht="17.25" customHeight="1" x14ac:dyDescent="0.25">
      <c r="A764" s="14" t="s">
        <v>2126</v>
      </c>
      <c r="B764" s="14" t="s">
        <v>2127</v>
      </c>
      <c r="C764" s="14" t="s">
        <v>56</v>
      </c>
    </row>
    <row r="765" spans="1:3" s="18" customFormat="1" ht="17.25" customHeight="1" x14ac:dyDescent="0.25">
      <c r="A765" s="14" t="s">
        <v>9501</v>
      </c>
      <c r="B765" s="14" t="s">
        <v>9502</v>
      </c>
      <c r="C765" s="14" t="s">
        <v>56</v>
      </c>
    </row>
    <row r="766" spans="1:3" s="18" customFormat="1" ht="17.25" customHeight="1" x14ac:dyDescent="0.25">
      <c r="A766" s="14" t="s">
        <v>2427</v>
      </c>
      <c r="B766" s="14" t="s">
        <v>2428</v>
      </c>
      <c r="C766" s="14" t="s">
        <v>56</v>
      </c>
    </row>
    <row r="767" spans="1:3" s="18" customFormat="1" ht="17.25" customHeight="1" x14ac:dyDescent="0.25">
      <c r="A767" s="14" t="s">
        <v>1978</v>
      </c>
      <c r="B767" s="14" t="s">
        <v>1979</v>
      </c>
      <c r="C767" s="14" t="s">
        <v>56</v>
      </c>
    </row>
    <row r="768" spans="1:3" s="18" customFormat="1" ht="17.25" customHeight="1" x14ac:dyDescent="0.25">
      <c r="A768" s="14" t="s">
        <v>2252</v>
      </c>
      <c r="B768" s="14" t="s">
        <v>2253</v>
      </c>
      <c r="C768" s="14" t="s">
        <v>56</v>
      </c>
    </row>
    <row r="769" spans="1:3" s="18" customFormat="1" ht="17.25" customHeight="1" x14ac:dyDescent="0.25">
      <c r="A769" s="14" t="s">
        <v>2008</v>
      </c>
      <c r="B769" s="14" t="s">
        <v>2009</v>
      </c>
      <c r="C769" s="14" t="s">
        <v>56</v>
      </c>
    </row>
    <row r="770" spans="1:3" s="18" customFormat="1" ht="17.25" customHeight="1" x14ac:dyDescent="0.25">
      <c r="A770" s="14" t="s">
        <v>2626</v>
      </c>
      <c r="B770" s="14" t="s">
        <v>2627</v>
      </c>
      <c r="C770" s="14" t="s">
        <v>56</v>
      </c>
    </row>
    <row r="771" spans="1:3" s="18" customFormat="1" ht="17.25" customHeight="1" x14ac:dyDescent="0.25">
      <c r="A771" s="14" t="s">
        <v>1692</v>
      </c>
      <c r="B771" s="14" t="s">
        <v>1693</v>
      </c>
      <c r="C771" s="14" t="s">
        <v>56</v>
      </c>
    </row>
    <row r="772" spans="1:3" s="18" customFormat="1" ht="17.25" customHeight="1" x14ac:dyDescent="0.25">
      <c r="A772" s="14" t="s">
        <v>1912</v>
      </c>
      <c r="B772" s="14" t="s">
        <v>1913</v>
      </c>
      <c r="C772" s="14" t="s">
        <v>56</v>
      </c>
    </row>
    <row r="773" spans="1:3" s="18" customFormat="1" ht="17.25" customHeight="1" x14ac:dyDescent="0.25">
      <c r="A773" s="14" t="s">
        <v>3852</v>
      </c>
      <c r="B773" s="14" t="s">
        <v>3853</v>
      </c>
      <c r="C773" s="14" t="s">
        <v>56</v>
      </c>
    </row>
    <row r="774" spans="1:3" s="18" customFormat="1" ht="17.25" customHeight="1" x14ac:dyDescent="0.25">
      <c r="A774" s="14" t="s">
        <v>1955</v>
      </c>
      <c r="B774" s="14" t="s">
        <v>1956</v>
      </c>
      <c r="C774" s="14" t="s">
        <v>56</v>
      </c>
    </row>
    <row r="775" spans="1:3" s="18" customFormat="1" ht="17.25" customHeight="1" x14ac:dyDescent="0.25">
      <c r="A775" s="14" t="s">
        <v>2120</v>
      </c>
      <c r="B775" s="14" t="s">
        <v>2121</v>
      </c>
      <c r="C775" s="14" t="s">
        <v>56</v>
      </c>
    </row>
    <row r="776" spans="1:3" s="18" customFormat="1" ht="17.25" customHeight="1" x14ac:dyDescent="0.25">
      <c r="A776" s="14" t="s">
        <v>2366</v>
      </c>
      <c r="B776" s="14" t="s">
        <v>2367</v>
      </c>
      <c r="C776" s="14" t="s">
        <v>56</v>
      </c>
    </row>
    <row r="777" spans="1:3" s="18" customFormat="1" ht="17.25" customHeight="1" x14ac:dyDescent="0.25">
      <c r="A777" s="14" t="s">
        <v>1953</v>
      </c>
      <c r="B777" s="14" t="s">
        <v>1954</v>
      </c>
      <c r="C777" s="14" t="s">
        <v>56</v>
      </c>
    </row>
    <row r="778" spans="1:3" s="18" customFormat="1" ht="17.25" customHeight="1" x14ac:dyDescent="0.25">
      <c r="A778" s="14" t="s">
        <v>4075</v>
      </c>
      <c r="B778" s="14" t="s">
        <v>4076</v>
      </c>
      <c r="C778" s="14" t="s">
        <v>56</v>
      </c>
    </row>
    <row r="779" spans="1:3" s="18" customFormat="1" ht="17.25" customHeight="1" x14ac:dyDescent="0.25">
      <c r="A779" s="14" t="s">
        <v>2155</v>
      </c>
      <c r="B779" s="14" t="s">
        <v>2156</v>
      </c>
      <c r="C779" s="14" t="s">
        <v>56</v>
      </c>
    </row>
    <row r="780" spans="1:3" s="18" customFormat="1" ht="17.25" customHeight="1" x14ac:dyDescent="0.25">
      <c r="A780" s="14" t="s">
        <v>7610</v>
      </c>
      <c r="B780" s="14" t="s">
        <v>7611</v>
      </c>
      <c r="C780" s="14" t="s">
        <v>56</v>
      </c>
    </row>
    <row r="781" spans="1:3" s="18" customFormat="1" ht="17.25" customHeight="1" x14ac:dyDescent="0.25">
      <c r="A781" s="14" t="s">
        <v>1832</v>
      </c>
      <c r="B781" s="14" t="s">
        <v>1833</v>
      </c>
      <c r="C781" s="14" t="s">
        <v>56</v>
      </c>
    </row>
    <row r="782" spans="1:3" s="18" customFormat="1" ht="17.25" customHeight="1" x14ac:dyDescent="0.25">
      <c r="A782" s="14" t="s">
        <v>2215</v>
      </c>
      <c r="B782" s="14" t="s">
        <v>2216</v>
      </c>
      <c r="C782" s="14" t="s">
        <v>56</v>
      </c>
    </row>
    <row r="783" spans="1:3" s="18" customFormat="1" ht="17.25" customHeight="1" x14ac:dyDescent="0.25">
      <c r="A783" s="14" t="s">
        <v>2274</v>
      </c>
      <c r="B783" s="14" t="s">
        <v>2275</v>
      </c>
      <c r="C783" s="14" t="s">
        <v>56</v>
      </c>
    </row>
    <row r="784" spans="1:3" s="18" customFormat="1" ht="17.25" customHeight="1" x14ac:dyDescent="0.25">
      <c r="A784" s="14" t="s">
        <v>2296</v>
      </c>
      <c r="B784" s="14" t="s">
        <v>2297</v>
      </c>
      <c r="C784" s="14" t="s">
        <v>56</v>
      </c>
    </row>
    <row r="785" spans="1:3" s="18" customFormat="1" ht="17.25" customHeight="1" x14ac:dyDescent="0.25">
      <c r="A785" s="14" t="s">
        <v>2217</v>
      </c>
      <c r="B785" s="14" t="s">
        <v>2218</v>
      </c>
      <c r="C785" s="14" t="s">
        <v>56</v>
      </c>
    </row>
    <row r="786" spans="1:3" s="18" customFormat="1" ht="17.25" customHeight="1" x14ac:dyDescent="0.25">
      <c r="A786" s="14" t="s">
        <v>2246</v>
      </c>
      <c r="B786" s="14" t="s">
        <v>2247</v>
      </c>
      <c r="C786" s="14" t="s">
        <v>56</v>
      </c>
    </row>
    <row r="787" spans="1:3" s="18" customFormat="1" ht="17.25" customHeight="1" x14ac:dyDescent="0.25">
      <c r="A787" s="14" t="s">
        <v>3719</v>
      </c>
      <c r="B787" s="14" t="s">
        <v>3720</v>
      </c>
      <c r="C787" s="14" t="s">
        <v>56</v>
      </c>
    </row>
    <row r="788" spans="1:3" s="18" customFormat="1" ht="17.25" customHeight="1" x14ac:dyDescent="0.25">
      <c r="A788" s="14" t="s">
        <v>2470</v>
      </c>
      <c r="B788" s="14" t="s">
        <v>2471</v>
      </c>
      <c r="C788" s="14" t="s">
        <v>56</v>
      </c>
    </row>
    <row r="789" spans="1:3" s="18" customFormat="1" ht="17.25" customHeight="1" x14ac:dyDescent="0.25">
      <c r="A789" s="14" t="s">
        <v>2591</v>
      </c>
      <c r="B789" s="14" t="s">
        <v>2471</v>
      </c>
      <c r="C789" s="14" t="s">
        <v>56</v>
      </c>
    </row>
    <row r="790" spans="1:3" s="18" customFormat="1" ht="17.25" customHeight="1" x14ac:dyDescent="0.25">
      <c r="A790" s="14" t="s">
        <v>1494</v>
      </c>
      <c r="B790" s="14" t="s">
        <v>1495</v>
      </c>
      <c r="C790" s="14" t="s">
        <v>56</v>
      </c>
    </row>
    <row r="791" spans="1:3" s="18" customFormat="1" ht="17.25" customHeight="1" x14ac:dyDescent="0.25">
      <c r="A791" s="14" t="s">
        <v>1648</v>
      </c>
      <c r="B791" s="14" t="s">
        <v>1649</v>
      </c>
      <c r="C791" s="14" t="s">
        <v>56</v>
      </c>
    </row>
    <row r="792" spans="1:3" s="18" customFormat="1" ht="17.25" customHeight="1" x14ac:dyDescent="0.25">
      <c r="A792" s="14" t="s">
        <v>2114</v>
      </c>
      <c r="B792" s="14" t="s">
        <v>2115</v>
      </c>
      <c r="C792" s="14" t="s">
        <v>56</v>
      </c>
    </row>
    <row r="793" spans="1:3" s="18" customFormat="1" ht="17.25" customHeight="1" x14ac:dyDescent="0.25">
      <c r="A793" s="14" t="s">
        <v>6222</v>
      </c>
      <c r="B793" s="14" t="s">
        <v>2115</v>
      </c>
      <c r="C793" s="14" t="s">
        <v>56</v>
      </c>
    </row>
    <row r="794" spans="1:3" s="18" customFormat="1" ht="17.25" customHeight="1" x14ac:dyDescent="0.25">
      <c r="A794" s="14" t="s">
        <v>4963</v>
      </c>
      <c r="B794" s="14" t="s">
        <v>4964</v>
      </c>
      <c r="C794" s="14" t="s">
        <v>56</v>
      </c>
    </row>
    <row r="795" spans="1:3" s="18" customFormat="1" ht="17.25" customHeight="1" x14ac:dyDescent="0.25">
      <c r="A795" s="14" t="str">
        <f>"00269370722"</f>
        <v>00269370722</v>
      </c>
      <c r="B795" s="14" t="s">
        <v>7490</v>
      </c>
      <c r="C795" s="14" t="s">
        <v>56</v>
      </c>
    </row>
    <row r="796" spans="1:3" s="18" customFormat="1" ht="17.25" customHeight="1" x14ac:dyDescent="0.25">
      <c r="A796" s="14" t="s">
        <v>2354</v>
      </c>
      <c r="B796" s="14" t="s">
        <v>2355</v>
      </c>
      <c r="C796" s="14" t="s">
        <v>56</v>
      </c>
    </row>
    <row r="797" spans="1:3" s="18" customFormat="1" ht="17.25" customHeight="1" x14ac:dyDescent="0.25">
      <c r="A797" s="14" t="s">
        <v>1462</v>
      </c>
      <c r="B797" s="14" t="s">
        <v>1463</v>
      </c>
      <c r="C797" s="14" t="s">
        <v>56</v>
      </c>
    </row>
    <row r="798" spans="1:3" s="18" customFormat="1" ht="17.25" customHeight="1" x14ac:dyDescent="0.25">
      <c r="A798" s="14" t="s">
        <v>5741</v>
      </c>
      <c r="B798" s="14" t="s">
        <v>5742</v>
      </c>
      <c r="C798" s="14" t="s">
        <v>56</v>
      </c>
    </row>
    <row r="799" spans="1:3" s="18" customFormat="1" ht="17.25" customHeight="1" x14ac:dyDescent="0.25">
      <c r="A799" s="14" t="s">
        <v>2767</v>
      </c>
      <c r="B799" s="14" t="s">
        <v>2768</v>
      </c>
      <c r="C799" s="14" t="s">
        <v>56</v>
      </c>
    </row>
    <row r="800" spans="1:3" s="18" customFormat="1" ht="17.25" customHeight="1" x14ac:dyDescent="0.25">
      <c r="A800" s="14" t="s">
        <v>2097</v>
      </c>
      <c r="B800" s="14" t="s">
        <v>2098</v>
      </c>
      <c r="C800" s="14" t="s">
        <v>56</v>
      </c>
    </row>
    <row r="801" spans="1:3" s="18" customFormat="1" ht="17.25" customHeight="1" x14ac:dyDescent="0.25">
      <c r="A801" s="14" t="s">
        <v>1959</v>
      </c>
      <c r="B801" s="14" t="s">
        <v>1960</v>
      </c>
      <c r="C801" s="14" t="s">
        <v>56</v>
      </c>
    </row>
    <row r="802" spans="1:3" s="18" customFormat="1" ht="17.25" customHeight="1" x14ac:dyDescent="0.25">
      <c r="A802" s="14" t="s">
        <v>1608</v>
      </c>
      <c r="B802" s="14" t="s">
        <v>1609</v>
      </c>
      <c r="C802" s="14" t="s">
        <v>56</v>
      </c>
    </row>
    <row r="803" spans="1:3" s="18" customFormat="1" ht="17.25" customHeight="1" x14ac:dyDescent="0.25">
      <c r="A803" s="14" t="s">
        <v>1781</v>
      </c>
      <c r="B803" s="14" t="s">
        <v>1782</v>
      </c>
      <c r="C803" s="14" t="s">
        <v>56</v>
      </c>
    </row>
    <row r="804" spans="1:3" s="18" customFormat="1" ht="17.25" customHeight="1" x14ac:dyDescent="0.25">
      <c r="A804" s="14" t="s">
        <v>1943</v>
      </c>
      <c r="B804" s="14" t="s">
        <v>1944</v>
      </c>
      <c r="C804" s="14" t="s">
        <v>56</v>
      </c>
    </row>
    <row r="805" spans="1:3" s="18" customFormat="1" ht="17.25" customHeight="1" x14ac:dyDescent="0.25">
      <c r="A805" s="14" t="s">
        <v>1789</v>
      </c>
      <c r="B805" s="14" t="s">
        <v>1790</v>
      </c>
      <c r="C805" s="14" t="s">
        <v>56</v>
      </c>
    </row>
    <row r="806" spans="1:3" s="18" customFormat="1" ht="17.25" customHeight="1" x14ac:dyDescent="0.25">
      <c r="A806" s="14" t="s">
        <v>1845</v>
      </c>
      <c r="B806" s="14" t="s">
        <v>1846</v>
      </c>
      <c r="C806" s="14" t="s">
        <v>56</v>
      </c>
    </row>
    <row r="807" spans="1:3" s="18" customFormat="1" ht="17.25" customHeight="1" x14ac:dyDescent="0.25">
      <c r="A807" s="14" t="s">
        <v>2010</v>
      </c>
      <c r="B807" s="14" t="s">
        <v>2011</v>
      </c>
      <c r="C807" s="14" t="s">
        <v>56</v>
      </c>
    </row>
    <row r="808" spans="1:3" s="18" customFormat="1" ht="17.25" customHeight="1" x14ac:dyDescent="0.25">
      <c r="A808" s="14" t="s">
        <v>9582</v>
      </c>
      <c r="B808" s="14" t="s">
        <v>9583</v>
      </c>
      <c r="C808" s="14" t="s">
        <v>56</v>
      </c>
    </row>
    <row r="809" spans="1:3" s="18" customFormat="1" ht="17.25" customHeight="1" x14ac:dyDescent="0.25">
      <c r="A809" s="14" t="s">
        <v>9767</v>
      </c>
      <c r="B809" s="14" t="s">
        <v>9768</v>
      </c>
      <c r="C809" s="14" t="s">
        <v>56</v>
      </c>
    </row>
    <row r="810" spans="1:3" s="18" customFormat="1" ht="17.25" customHeight="1" x14ac:dyDescent="0.25">
      <c r="A810" s="14" t="s">
        <v>9765</v>
      </c>
      <c r="B810" s="14" t="s">
        <v>9766</v>
      </c>
      <c r="C810" s="14" t="s">
        <v>56</v>
      </c>
    </row>
    <row r="811" spans="1:3" s="18" customFormat="1" ht="17.25" customHeight="1" x14ac:dyDescent="0.25">
      <c r="A811" s="14" t="s">
        <v>2272</v>
      </c>
      <c r="B811" s="14" t="s">
        <v>2273</v>
      </c>
      <c r="C811" s="14" t="s">
        <v>56</v>
      </c>
    </row>
    <row r="812" spans="1:3" s="18" customFormat="1" ht="17.25" customHeight="1" x14ac:dyDescent="0.25">
      <c r="A812" s="14" t="s">
        <v>2400</v>
      </c>
      <c r="B812" s="14" t="s">
        <v>2401</v>
      </c>
      <c r="C812" s="14" t="s">
        <v>56</v>
      </c>
    </row>
    <row r="813" spans="1:3" s="18" customFormat="1" ht="17.25" customHeight="1" x14ac:dyDescent="0.25">
      <c r="A813" s="14" t="s">
        <v>1682</v>
      </c>
      <c r="B813" s="14" t="s">
        <v>1683</v>
      </c>
      <c r="C813" s="14" t="s">
        <v>56</v>
      </c>
    </row>
    <row r="814" spans="1:3" s="18" customFormat="1" ht="17.25" customHeight="1" x14ac:dyDescent="0.25">
      <c r="A814" s="14" t="s">
        <v>1424</v>
      </c>
      <c r="B814" s="14" t="s">
        <v>1425</v>
      </c>
      <c r="C814" s="14" t="s">
        <v>56</v>
      </c>
    </row>
    <row r="815" spans="1:3" s="18" customFormat="1" ht="17.25" customHeight="1" x14ac:dyDescent="0.25">
      <c r="A815" s="14" t="s">
        <v>3957</v>
      </c>
      <c r="B815" s="14" t="s">
        <v>3958</v>
      </c>
      <c r="C815" s="14" t="s">
        <v>56</v>
      </c>
    </row>
    <row r="816" spans="1:3" s="18" customFormat="1" ht="17.25" customHeight="1" x14ac:dyDescent="0.25">
      <c r="A816" s="14" t="str">
        <f>"05894020725"</f>
        <v>05894020725</v>
      </c>
      <c r="B816" s="14" t="s">
        <v>3634</v>
      </c>
      <c r="C816" s="14" t="s">
        <v>56</v>
      </c>
    </row>
    <row r="817" spans="1:3" s="18" customFormat="1" ht="17.25" customHeight="1" x14ac:dyDescent="0.25">
      <c r="A817" s="14" t="s">
        <v>1882</v>
      </c>
      <c r="B817" s="14" t="s">
        <v>1883</v>
      </c>
      <c r="C817" s="14" t="s">
        <v>56</v>
      </c>
    </row>
    <row r="818" spans="1:3" s="18" customFormat="1" ht="17.25" customHeight="1" x14ac:dyDescent="0.25">
      <c r="A818" s="14" t="s">
        <v>3686</v>
      </c>
      <c r="B818" s="14" t="s">
        <v>3687</v>
      </c>
      <c r="C818" s="14" t="s">
        <v>56</v>
      </c>
    </row>
    <row r="819" spans="1:3" s="18" customFormat="1" ht="17.25" customHeight="1" x14ac:dyDescent="0.25">
      <c r="A819" s="14" t="s">
        <v>2199</v>
      </c>
      <c r="B819" s="14" t="s">
        <v>2200</v>
      </c>
      <c r="C819" s="14" t="s">
        <v>56</v>
      </c>
    </row>
    <row r="820" spans="1:3" s="18" customFormat="1" ht="17.25" customHeight="1" x14ac:dyDescent="0.25">
      <c r="A820" s="14" t="s">
        <v>1729</v>
      </c>
      <c r="B820" s="14" t="s">
        <v>1730</v>
      </c>
      <c r="C820" s="14" t="s">
        <v>56</v>
      </c>
    </row>
    <row r="821" spans="1:3" s="18" customFormat="1" ht="17.25" customHeight="1" x14ac:dyDescent="0.25">
      <c r="A821" s="14" t="s">
        <v>2332</v>
      </c>
      <c r="B821" s="14" t="s">
        <v>2333</v>
      </c>
      <c r="C821" s="14" t="s">
        <v>56</v>
      </c>
    </row>
    <row r="822" spans="1:3" s="18" customFormat="1" ht="17.25" customHeight="1" x14ac:dyDescent="0.25">
      <c r="A822" s="14" t="s">
        <v>1634</v>
      </c>
      <c r="B822" s="14" t="s">
        <v>1635</v>
      </c>
      <c r="C822" s="14" t="s">
        <v>56</v>
      </c>
    </row>
    <row r="823" spans="1:3" s="18" customFormat="1" ht="17.25" customHeight="1" x14ac:dyDescent="0.25">
      <c r="A823" s="14" t="s">
        <v>1688</v>
      </c>
      <c r="B823" s="14" t="s">
        <v>1689</v>
      </c>
      <c r="C823" s="14" t="s">
        <v>56</v>
      </c>
    </row>
    <row r="824" spans="1:3" s="18" customFormat="1" ht="17.25" customHeight="1" x14ac:dyDescent="0.25">
      <c r="A824" s="14" t="s">
        <v>2060</v>
      </c>
      <c r="B824" s="14" t="s">
        <v>2061</v>
      </c>
      <c r="C824" s="14" t="s">
        <v>56</v>
      </c>
    </row>
    <row r="825" spans="1:3" s="18" customFormat="1" ht="17.25" customHeight="1" x14ac:dyDescent="0.25">
      <c r="A825" s="14" t="s">
        <v>1655</v>
      </c>
      <c r="B825" s="14" t="s">
        <v>1656</v>
      </c>
      <c r="C825" s="14" t="s">
        <v>56</v>
      </c>
    </row>
    <row r="826" spans="1:3" s="18" customFormat="1" ht="17.25" customHeight="1" x14ac:dyDescent="0.25">
      <c r="A826" s="14" t="s">
        <v>2262</v>
      </c>
      <c r="B826" s="14" t="s">
        <v>2263</v>
      </c>
      <c r="C826" s="14" t="s">
        <v>56</v>
      </c>
    </row>
    <row r="827" spans="1:3" s="18" customFormat="1" ht="17.25" customHeight="1" x14ac:dyDescent="0.25">
      <c r="A827" s="14" t="s">
        <v>2569</v>
      </c>
      <c r="B827" s="14" t="s">
        <v>2570</v>
      </c>
      <c r="C827" s="14" t="s">
        <v>56</v>
      </c>
    </row>
    <row r="828" spans="1:3" s="18" customFormat="1" ht="17.25" customHeight="1" x14ac:dyDescent="0.25">
      <c r="A828" s="14" t="s">
        <v>2376</v>
      </c>
      <c r="B828" s="14" t="s">
        <v>2377</v>
      </c>
      <c r="C828" s="14" t="s">
        <v>56</v>
      </c>
    </row>
    <row r="829" spans="1:3" s="18" customFormat="1" ht="17.25" customHeight="1" x14ac:dyDescent="0.25">
      <c r="A829" s="14" t="s">
        <v>2894</v>
      </c>
      <c r="B829" s="14" t="s">
        <v>2895</v>
      </c>
      <c r="C829" s="14" t="s">
        <v>56</v>
      </c>
    </row>
    <row r="830" spans="1:3" s="18" customFormat="1" ht="17.25" customHeight="1" x14ac:dyDescent="0.25">
      <c r="A830" s="14" t="s">
        <v>1620</v>
      </c>
      <c r="B830" s="14" t="s">
        <v>1621</v>
      </c>
      <c r="C830" s="14" t="s">
        <v>56</v>
      </c>
    </row>
    <row r="831" spans="1:3" s="18" customFormat="1" ht="17.25" customHeight="1" x14ac:dyDescent="0.25">
      <c r="A831" s="14" t="str">
        <f>"01017590728"</f>
        <v>01017590728</v>
      </c>
      <c r="B831" s="14" t="s">
        <v>7040</v>
      </c>
      <c r="C831" s="14" t="s">
        <v>56</v>
      </c>
    </row>
    <row r="832" spans="1:3" s="18" customFormat="1" ht="17.25" customHeight="1" x14ac:dyDescent="0.25">
      <c r="A832" s="14" t="s">
        <v>2460</v>
      </c>
      <c r="B832" s="14" t="s">
        <v>2461</v>
      </c>
      <c r="C832" s="14" t="s">
        <v>56</v>
      </c>
    </row>
    <row r="833" spans="1:3" s="18" customFormat="1" ht="17.25" customHeight="1" x14ac:dyDescent="0.25">
      <c r="A833" s="14" t="s">
        <v>1816</v>
      </c>
      <c r="B833" s="14" t="s">
        <v>1817</v>
      </c>
      <c r="C833" s="14" t="s">
        <v>56</v>
      </c>
    </row>
    <row r="834" spans="1:3" s="18" customFormat="1" ht="17.25" customHeight="1" x14ac:dyDescent="0.25">
      <c r="A834" s="14" t="s">
        <v>1651</v>
      </c>
      <c r="B834" s="14" t="s">
        <v>1652</v>
      </c>
      <c r="C834" s="14" t="s">
        <v>56</v>
      </c>
    </row>
    <row r="835" spans="1:3" s="18" customFormat="1" ht="17.25" customHeight="1" x14ac:dyDescent="0.25">
      <c r="A835" s="14" t="s">
        <v>2565</v>
      </c>
      <c r="B835" s="14" t="s">
        <v>2566</v>
      </c>
      <c r="C835" s="14" t="s">
        <v>56</v>
      </c>
    </row>
    <row r="836" spans="1:3" s="18" customFormat="1" ht="17.25" customHeight="1" x14ac:dyDescent="0.25">
      <c r="A836" s="14" t="s">
        <v>2150</v>
      </c>
      <c r="B836" s="14" t="s">
        <v>2151</v>
      </c>
      <c r="C836" s="14" t="s">
        <v>56</v>
      </c>
    </row>
    <row r="837" spans="1:3" s="18" customFormat="1" ht="17.25" customHeight="1" x14ac:dyDescent="0.25">
      <c r="A837" s="14" t="s">
        <v>1525</v>
      </c>
      <c r="B837" s="14" t="s">
        <v>1526</v>
      </c>
      <c r="C837" s="14" t="s">
        <v>56</v>
      </c>
    </row>
    <row r="838" spans="1:3" s="18" customFormat="1" ht="17.25" customHeight="1" x14ac:dyDescent="0.25">
      <c r="A838" s="14" t="s">
        <v>9769</v>
      </c>
      <c r="B838" s="14" t="s">
        <v>1526</v>
      </c>
      <c r="C838" s="14" t="s">
        <v>56</v>
      </c>
    </row>
    <row r="839" spans="1:3" s="18" customFormat="1" ht="17.25" customHeight="1" x14ac:dyDescent="0.25">
      <c r="A839" s="14" t="s">
        <v>1941</v>
      </c>
      <c r="B839" s="14" t="s">
        <v>1942</v>
      </c>
      <c r="C839" s="14" t="s">
        <v>56</v>
      </c>
    </row>
    <row r="840" spans="1:3" s="18" customFormat="1" ht="17.25" customHeight="1" x14ac:dyDescent="0.25">
      <c r="A840" s="14" t="s">
        <v>1826</v>
      </c>
      <c r="B840" s="14" t="s">
        <v>1827</v>
      </c>
      <c r="C840" s="14" t="s">
        <v>56</v>
      </c>
    </row>
    <row r="841" spans="1:3" s="18" customFormat="1" ht="17.25" customHeight="1" x14ac:dyDescent="0.25">
      <c r="A841" s="14" t="str">
        <f>"07590310723"</f>
        <v>07590310723</v>
      </c>
      <c r="B841" s="14" t="s">
        <v>7425</v>
      </c>
      <c r="C841" s="14" t="s">
        <v>56</v>
      </c>
    </row>
    <row r="842" spans="1:3" s="18" customFormat="1" ht="17.25" customHeight="1" x14ac:dyDescent="0.25">
      <c r="A842" s="14" t="str">
        <f>"05896330726"</f>
        <v>05896330726</v>
      </c>
      <c r="B842" s="14" t="s">
        <v>1758</v>
      </c>
      <c r="C842" s="14" t="s">
        <v>56</v>
      </c>
    </row>
    <row r="843" spans="1:3" s="18" customFormat="1" ht="17.25" customHeight="1" x14ac:dyDescent="0.25">
      <c r="A843" s="14" t="str">
        <f>"06773150724"</f>
        <v>06773150724</v>
      </c>
      <c r="B843" s="14" t="s">
        <v>2046</v>
      </c>
      <c r="C843" s="14" t="s">
        <v>56</v>
      </c>
    </row>
    <row r="844" spans="1:3" s="18" customFormat="1" ht="17.25" customHeight="1" x14ac:dyDescent="0.25">
      <c r="A844" s="14" t="s">
        <v>1867</v>
      </c>
      <c r="B844" s="14" t="s">
        <v>1868</v>
      </c>
      <c r="C844" s="14" t="s">
        <v>56</v>
      </c>
    </row>
    <row r="845" spans="1:3" s="18" customFormat="1" ht="17.25" customHeight="1" x14ac:dyDescent="0.25">
      <c r="A845" s="14" t="str">
        <f>"06134540720"</f>
        <v>06134540720</v>
      </c>
      <c r="B845" s="14" t="s">
        <v>7660</v>
      </c>
      <c r="C845" s="14" t="s">
        <v>56</v>
      </c>
    </row>
    <row r="846" spans="1:3" s="18" customFormat="1" ht="17.25" customHeight="1" x14ac:dyDescent="0.25">
      <c r="A846" s="14" t="s">
        <v>1677</v>
      </c>
      <c r="B846" s="14" t="s">
        <v>1678</v>
      </c>
      <c r="C846" s="14" t="s">
        <v>56</v>
      </c>
    </row>
    <row r="847" spans="1:3" s="18" customFormat="1" ht="17.25" customHeight="1" x14ac:dyDescent="0.25">
      <c r="A847" s="14" t="str">
        <f>"06287090721"</f>
        <v>06287090721</v>
      </c>
      <c r="B847" s="14" t="s">
        <v>1862</v>
      </c>
      <c r="C847" s="14" t="s">
        <v>56</v>
      </c>
    </row>
    <row r="848" spans="1:3" s="18" customFormat="1" ht="17.25" customHeight="1" x14ac:dyDescent="0.25">
      <c r="A848" s="14">
        <v>82001770724</v>
      </c>
      <c r="B848" s="14" t="s">
        <v>2045</v>
      </c>
      <c r="C848" s="14" t="s">
        <v>56</v>
      </c>
    </row>
    <row r="849" spans="1:3" s="18" customFormat="1" ht="17.25" customHeight="1" x14ac:dyDescent="0.25">
      <c r="A849" s="14" t="str">
        <f>"06357480729"</f>
        <v>06357480729</v>
      </c>
      <c r="B849" s="14" t="s">
        <v>1916</v>
      </c>
      <c r="C849" s="14" t="s">
        <v>56</v>
      </c>
    </row>
    <row r="850" spans="1:3" s="18" customFormat="1" ht="17.25" customHeight="1" x14ac:dyDescent="0.25">
      <c r="A850" s="14" t="str">
        <f>"06543970724"</f>
        <v>06543970724</v>
      </c>
      <c r="B850" s="14" t="s">
        <v>1571</v>
      </c>
      <c r="C850" s="14" t="s">
        <v>56</v>
      </c>
    </row>
    <row r="851" spans="1:3" s="18" customFormat="1" ht="17.25" customHeight="1" x14ac:dyDescent="0.25">
      <c r="A851" s="14" t="str">
        <f>"06999910729"</f>
        <v>06999910729</v>
      </c>
      <c r="B851" s="14" t="s">
        <v>1933</v>
      </c>
      <c r="C851" s="14" t="s">
        <v>56</v>
      </c>
    </row>
    <row r="852" spans="1:3" s="18" customFormat="1" ht="17.25" customHeight="1" x14ac:dyDescent="0.25">
      <c r="A852" s="14" t="str">
        <f>"05160380720"</f>
        <v>05160380720</v>
      </c>
      <c r="B852" s="14" t="s">
        <v>1973</v>
      </c>
      <c r="C852" s="14" t="s">
        <v>56</v>
      </c>
    </row>
    <row r="853" spans="1:3" s="18" customFormat="1" ht="17.25" customHeight="1" x14ac:dyDescent="0.25">
      <c r="A853" s="14" t="str">
        <f>"00268010725"</f>
        <v>00268010725</v>
      </c>
      <c r="B853" s="14" t="s">
        <v>6086</v>
      </c>
      <c r="C853" s="14" t="s">
        <v>56</v>
      </c>
    </row>
    <row r="854" spans="1:3" s="18" customFormat="1" ht="17.25" customHeight="1" x14ac:dyDescent="0.25">
      <c r="A854" s="14" t="str">
        <f>"05349270727"</f>
        <v>05349270727</v>
      </c>
      <c r="B854" s="14" t="s">
        <v>8052</v>
      </c>
      <c r="C854" s="14" t="s">
        <v>56</v>
      </c>
    </row>
    <row r="855" spans="1:3" s="18" customFormat="1" ht="17.25" customHeight="1" x14ac:dyDescent="0.25">
      <c r="A855" s="14">
        <v>93381540728</v>
      </c>
      <c r="B855" s="14" t="s">
        <v>2088</v>
      </c>
      <c r="C855" s="14" t="s">
        <v>56</v>
      </c>
    </row>
    <row r="856" spans="1:3" s="18" customFormat="1" ht="17.25" customHeight="1" x14ac:dyDescent="0.25">
      <c r="A856" s="14" t="str">
        <f>"07180910726"</f>
        <v>07180910726</v>
      </c>
      <c r="B856" s="14" t="s">
        <v>5882</v>
      </c>
      <c r="C856" s="14" t="s">
        <v>56</v>
      </c>
    </row>
    <row r="857" spans="1:3" s="18" customFormat="1" ht="17.25" customHeight="1" x14ac:dyDescent="0.25">
      <c r="A857" s="14" t="str">
        <f>"06425870729"</f>
        <v>06425870729</v>
      </c>
      <c r="B857" s="14" t="s">
        <v>1881</v>
      </c>
      <c r="C857" s="14" t="s">
        <v>56</v>
      </c>
    </row>
    <row r="858" spans="1:3" s="18" customFormat="1" ht="17.25" customHeight="1" x14ac:dyDescent="0.25">
      <c r="A858" s="14" t="str">
        <f>"06970690720"</f>
        <v>06970690720</v>
      </c>
      <c r="B858" s="14" t="s">
        <v>1336</v>
      </c>
      <c r="C858" s="14" t="s">
        <v>56</v>
      </c>
    </row>
    <row r="859" spans="1:3" s="18" customFormat="1" ht="17.25" customHeight="1" x14ac:dyDescent="0.25">
      <c r="A859" s="14" t="str">
        <f>"07843880720"</f>
        <v>07843880720</v>
      </c>
      <c r="B859" s="14" t="s">
        <v>4074</v>
      </c>
      <c r="C859" s="14" t="s">
        <v>56</v>
      </c>
    </row>
    <row r="860" spans="1:3" s="18" customFormat="1" ht="17.25" customHeight="1" x14ac:dyDescent="0.25">
      <c r="A860" s="14" t="str">
        <f>"07410220722"</f>
        <v>07410220722</v>
      </c>
      <c r="B860" s="14" t="s">
        <v>3668</v>
      </c>
      <c r="C860" s="14" t="s">
        <v>56</v>
      </c>
    </row>
    <row r="861" spans="1:3" s="18" customFormat="1" ht="17.25" customHeight="1" x14ac:dyDescent="0.25">
      <c r="A861" s="14" t="str">
        <f>"05808110729"</f>
        <v>05808110729</v>
      </c>
      <c r="B861" s="14" t="s">
        <v>6811</v>
      </c>
      <c r="C861" s="14" t="s">
        <v>56</v>
      </c>
    </row>
    <row r="862" spans="1:3" s="18" customFormat="1" ht="17.25" customHeight="1" x14ac:dyDescent="0.25">
      <c r="A862" s="14" t="str">
        <f>"06531760723"</f>
        <v>06531760723</v>
      </c>
      <c r="B862" s="14" t="s">
        <v>3069</v>
      </c>
      <c r="C862" s="14" t="s">
        <v>56</v>
      </c>
    </row>
    <row r="863" spans="1:3" s="18" customFormat="1" ht="17.25" customHeight="1" x14ac:dyDescent="0.25">
      <c r="A863" s="14" t="str">
        <f>"05582170725"</f>
        <v>05582170725</v>
      </c>
      <c r="B863" s="14" t="s">
        <v>1963</v>
      </c>
      <c r="C863" s="14" t="s">
        <v>56</v>
      </c>
    </row>
    <row r="864" spans="1:3" s="18" customFormat="1" ht="17.25" customHeight="1" x14ac:dyDescent="0.25">
      <c r="A864" s="14" t="str">
        <f>"06255490721"</f>
        <v>06255490721</v>
      </c>
      <c r="B864" s="14" t="s">
        <v>2245</v>
      </c>
      <c r="C864" s="14" t="s">
        <v>56</v>
      </c>
    </row>
    <row r="865" spans="1:3" s="18" customFormat="1" ht="17.25" customHeight="1" x14ac:dyDescent="0.25">
      <c r="A865" s="14" t="str">
        <f>"06467020720"</f>
        <v>06467020720</v>
      </c>
      <c r="B865" s="14" t="s">
        <v>617</v>
      </c>
      <c r="C865" s="14" t="s">
        <v>56</v>
      </c>
    </row>
    <row r="866" spans="1:3" s="18" customFormat="1" ht="17.25" customHeight="1" x14ac:dyDescent="0.25">
      <c r="A866" s="14" t="str">
        <f>"07948560722"</f>
        <v>07948560722</v>
      </c>
      <c r="B866" s="14" t="s">
        <v>7845</v>
      </c>
      <c r="C866" s="14" t="s">
        <v>56</v>
      </c>
    </row>
    <row r="867" spans="1:3" s="18" customFormat="1" ht="17.25" customHeight="1" x14ac:dyDescent="0.25">
      <c r="A867" s="14" t="str">
        <f>"07605050728"</f>
        <v>07605050728</v>
      </c>
      <c r="B867" s="14" t="s">
        <v>5404</v>
      </c>
      <c r="C867" s="14" t="s">
        <v>56</v>
      </c>
    </row>
    <row r="868" spans="1:3" s="18" customFormat="1" ht="17.25" customHeight="1" x14ac:dyDescent="0.25">
      <c r="A868" s="14" t="str">
        <f>"06610590728"</f>
        <v>06610590728</v>
      </c>
      <c r="B868" s="14" t="s">
        <v>1498</v>
      </c>
      <c r="C868" s="14" t="s">
        <v>56</v>
      </c>
    </row>
    <row r="869" spans="1:3" s="18" customFormat="1" ht="17.25" customHeight="1" x14ac:dyDescent="0.25">
      <c r="A869" s="14" t="str">
        <f>"06991290724"</f>
        <v>06991290724</v>
      </c>
      <c r="B869" s="14" t="s">
        <v>2514</v>
      </c>
      <c r="C869" s="14" t="s">
        <v>56</v>
      </c>
    </row>
    <row r="870" spans="1:3" s="18" customFormat="1" ht="17.25" customHeight="1" x14ac:dyDescent="0.25">
      <c r="A870" s="14" t="str">
        <f>"06360950726"</f>
        <v>06360950726</v>
      </c>
      <c r="B870" s="14" t="s">
        <v>2564</v>
      </c>
      <c r="C870" s="14" t="s">
        <v>56</v>
      </c>
    </row>
    <row r="871" spans="1:3" s="18" customFormat="1" ht="17.25" customHeight="1" x14ac:dyDescent="0.25">
      <c r="A871" s="14" t="str">
        <f>"07126570725"</f>
        <v>07126570725</v>
      </c>
      <c r="B871" s="14" t="s">
        <v>3667</v>
      </c>
      <c r="C871" s="14" t="s">
        <v>56</v>
      </c>
    </row>
    <row r="872" spans="1:3" s="18" customFormat="1" ht="17.25" customHeight="1" x14ac:dyDescent="0.25">
      <c r="A872" s="14" t="str">
        <f>"06981150722"</f>
        <v>06981150722</v>
      </c>
      <c r="B872" s="14" t="s">
        <v>1807</v>
      </c>
      <c r="C872" s="14" t="s">
        <v>56</v>
      </c>
    </row>
    <row r="873" spans="1:3" s="18" customFormat="1" ht="17.25" customHeight="1" x14ac:dyDescent="0.25">
      <c r="A873" s="14" t="str">
        <f>"08082860720"</f>
        <v>08082860720</v>
      </c>
      <c r="B873" s="14" t="s">
        <v>6790</v>
      </c>
      <c r="C873" s="14" t="s">
        <v>56</v>
      </c>
    </row>
    <row r="874" spans="1:3" s="18" customFormat="1" ht="17.25" customHeight="1" x14ac:dyDescent="0.25">
      <c r="A874" s="14" t="str">
        <f>"07954110727"</f>
        <v>07954110727</v>
      </c>
      <c r="B874" s="14" t="s">
        <v>6124</v>
      </c>
      <c r="C874" s="14" t="s">
        <v>56</v>
      </c>
    </row>
    <row r="875" spans="1:3" s="18" customFormat="1" ht="17.25" customHeight="1" x14ac:dyDescent="0.25">
      <c r="A875" s="14" t="str">
        <f>"06007710723"</f>
        <v>06007710723</v>
      </c>
      <c r="B875" s="14" t="s">
        <v>5378</v>
      </c>
      <c r="C875" s="14" t="s">
        <v>56</v>
      </c>
    </row>
    <row r="876" spans="1:3" s="18" customFormat="1" ht="17.25" customHeight="1" x14ac:dyDescent="0.25">
      <c r="A876" s="14" t="str">
        <f>"08104340727"</f>
        <v>08104340727</v>
      </c>
      <c r="B876" s="14" t="s">
        <v>7915</v>
      </c>
      <c r="C876" s="14" t="s">
        <v>56</v>
      </c>
    </row>
    <row r="877" spans="1:3" s="18" customFormat="1" ht="17.25" customHeight="1" x14ac:dyDescent="0.25">
      <c r="A877" s="14" t="s">
        <v>2384</v>
      </c>
      <c r="B877" s="14" t="s">
        <v>2385</v>
      </c>
      <c r="C877" s="14" t="s">
        <v>56</v>
      </c>
    </row>
    <row r="878" spans="1:3" s="18" customFormat="1" ht="17.25" customHeight="1" x14ac:dyDescent="0.25">
      <c r="A878" s="14" t="s">
        <v>1820</v>
      </c>
      <c r="B878" s="14" t="s">
        <v>1821</v>
      </c>
      <c r="C878" s="14" t="s">
        <v>56</v>
      </c>
    </row>
    <row r="879" spans="1:3" s="18" customFormat="1" ht="17.25" customHeight="1" x14ac:dyDescent="0.25">
      <c r="A879" s="14" t="s">
        <v>2207</v>
      </c>
      <c r="B879" s="14" t="s">
        <v>2208</v>
      </c>
      <c r="C879" s="14" t="s">
        <v>56</v>
      </c>
    </row>
    <row r="880" spans="1:3" s="18" customFormat="1" ht="17.25" customHeight="1" x14ac:dyDescent="0.25">
      <c r="A880" s="14" t="s">
        <v>2340</v>
      </c>
      <c r="B880" s="14" t="s">
        <v>2341</v>
      </c>
      <c r="C880" s="14" t="s">
        <v>56</v>
      </c>
    </row>
    <row r="881" spans="1:3" s="18" customFormat="1" ht="17.25" customHeight="1" x14ac:dyDescent="0.25">
      <c r="A881" s="14" t="s">
        <v>1686</v>
      </c>
      <c r="B881" s="14" t="s">
        <v>1687</v>
      </c>
      <c r="C881" s="14" t="s">
        <v>56</v>
      </c>
    </row>
    <row r="882" spans="1:3" s="18" customFormat="1" ht="17.25" customHeight="1" x14ac:dyDescent="0.25">
      <c r="A882" s="14" t="s">
        <v>6128</v>
      </c>
      <c r="B882" s="14" t="s">
        <v>6129</v>
      </c>
      <c r="C882" s="14" t="s">
        <v>56</v>
      </c>
    </row>
    <row r="883" spans="1:3" s="18" customFormat="1" ht="17.25" customHeight="1" x14ac:dyDescent="0.25">
      <c r="A883" s="14" t="s">
        <v>3137</v>
      </c>
      <c r="B883" s="14" t="s">
        <v>3138</v>
      </c>
      <c r="C883" s="14" t="s">
        <v>56</v>
      </c>
    </row>
    <row r="884" spans="1:3" s="18" customFormat="1" ht="17.25" customHeight="1" x14ac:dyDescent="0.25">
      <c r="A884" s="14" t="s">
        <v>2146</v>
      </c>
      <c r="B884" s="14" t="s">
        <v>2147</v>
      </c>
      <c r="C884" s="14" t="s">
        <v>56</v>
      </c>
    </row>
    <row r="885" spans="1:3" s="18" customFormat="1" ht="17.25" customHeight="1" x14ac:dyDescent="0.25">
      <c r="A885" s="14" t="s">
        <v>1765</v>
      </c>
      <c r="B885" s="14" t="s">
        <v>1766</v>
      </c>
      <c r="C885" s="14" t="s">
        <v>56</v>
      </c>
    </row>
    <row r="886" spans="1:3" s="18" customFormat="1" ht="17.25" customHeight="1" x14ac:dyDescent="0.25">
      <c r="A886" s="14" t="s">
        <v>1754</v>
      </c>
      <c r="B886" s="14" t="s">
        <v>1755</v>
      </c>
      <c r="C886" s="14" t="s">
        <v>56</v>
      </c>
    </row>
    <row r="887" spans="1:3" s="18" customFormat="1" ht="17.25" customHeight="1" x14ac:dyDescent="0.25">
      <c r="A887" s="14" t="s">
        <v>2165</v>
      </c>
      <c r="B887" s="14" t="s">
        <v>2166</v>
      </c>
      <c r="C887" s="14" t="s">
        <v>56</v>
      </c>
    </row>
    <row r="888" spans="1:3" s="18" customFormat="1" ht="17.25" customHeight="1" x14ac:dyDescent="0.25">
      <c r="A888" s="14" t="s">
        <v>2073</v>
      </c>
      <c r="B888" s="14" t="s">
        <v>2074</v>
      </c>
      <c r="C888" s="14" t="s">
        <v>56</v>
      </c>
    </row>
    <row r="889" spans="1:3" s="18" customFormat="1" ht="17.25" customHeight="1" x14ac:dyDescent="0.25">
      <c r="A889" s="14" t="s">
        <v>5839</v>
      </c>
      <c r="B889" s="14" t="s">
        <v>5840</v>
      </c>
      <c r="C889" s="14" t="s">
        <v>56</v>
      </c>
    </row>
    <row r="890" spans="1:3" s="18" customFormat="1" ht="17.25" customHeight="1" x14ac:dyDescent="0.25">
      <c r="A890" s="14" t="s">
        <v>2163</v>
      </c>
      <c r="B890" s="14" t="s">
        <v>2164</v>
      </c>
      <c r="C890" s="14" t="s">
        <v>56</v>
      </c>
    </row>
    <row r="891" spans="1:3" s="18" customFormat="1" ht="17.25" customHeight="1" x14ac:dyDescent="0.25">
      <c r="A891" s="14" t="s">
        <v>2091</v>
      </c>
      <c r="B891" s="14" t="s">
        <v>2092</v>
      </c>
      <c r="C891" s="14" t="s">
        <v>56</v>
      </c>
    </row>
    <row r="892" spans="1:3" s="18" customFormat="1" ht="17.25" customHeight="1" x14ac:dyDescent="0.25">
      <c r="A892" s="14" t="s">
        <v>2319</v>
      </c>
      <c r="B892" s="14" t="s">
        <v>2320</v>
      </c>
      <c r="C892" s="14" t="s">
        <v>56</v>
      </c>
    </row>
    <row r="893" spans="1:3" s="18" customFormat="1" ht="17.25" customHeight="1" x14ac:dyDescent="0.25">
      <c r="A893" s="14" t="s">
        <v>2378</v>
      </c>
      <c r="B893" s="14" t="s">
        <v>2379</v>
      </c>
      <c r="C893" s="14" t="s">
        <v>56</v>
      </c>
    </row>
    <row r="894" spans="1:3" s="18" customFormat="1" ht="17.25" customHeight="1" x14ac:dyDescent="0.25">
      <c r="A894" s="14" t="s">
        <v>2276</v>
      </c>
      <c r="B894" s="14" t="s">
        <v>2277</v>
      </c>
      <c r="C894" s="14" t="s">
        <v>56</v>
      </c>
    </row>
    <row r="895" spans="1:3" s="18" customFormat="1" ht="17.25" customHeight="1" x14ac:dyDescent="0.25">
      <c r="A895" s="14" t="s">
        <v>1731</v>
      </c>
      <c r="B895" s="14" t="s">
        <v>1732</v>
      </c>
      <c r="C895" s="14" t="s">
        <v>56</v>
      </c>
    </row>
    <row r="896" spans="1:3" s="18" customFormat="1" ht="17.25" customHeight="1" x14ac:dyDescent="0.25">
      <c r="A896" s="14" t="s">
        <v>2380</v>
      </c>
      <c r="B896" s="14" t="s">
        <v>2381</v>
      </c>
      <c r="C896" s="14" t="s">
        <v>56</v>
      </c>
    </row>
    <row r="897" spans="1:3" s="18" customFormat="1" ht="17.25" customHeight="1" x14ac:dyDescent="0.25">
      <c r="A897" s="14" t="s">
        <v>2144</v>
      </c>
      <c r="B897" s="14" t="s">
        <v>2145</v>
      </c>
      <c r="C897" s="14" t="s">
        <v>56</v>
      </c>
    </row>
    <row r="898" spans="1:3" s="18" customFormat="1" ht="17.25" customHeight="1" x14ac:dyDescent="0.25">
      <c r="A898" s="14" t="str">
        <f>"06297030725"</f>
        <v>06297030725</v>
      </c>
      <c r="B898" s="14" t="s">
        <v>1679</v>
      </c>
      <c r="C898" s="14" t="s">
        <v>56</v>
      </c>
    </row>
    <row r="899" spans="1:3" s="18" customFormat="1" ht="17.25" customHeight="1" x14ac:dyDescent="0.25">
      <c r="A899" s="14" t="s">
        <v>5908</v>
      </c>
      <c r="B899" s="14" t="s">
        <v>5909</v>
      </c>
      <c r="C899" s="14" t="s">
        <v>56</v>
      </c>
    </row>
    <row r="900" spans="1:3" s="18" customFormat="1" ht="17.25" customHeight="1" x14ac:dyDescent="0.25">
      <c r="A900" s="14" t="s">
        <v>1907</v>
      </c>
      <c r="B900" s="14" t="s">
        <v>1908</v>
      </c>
      <c r="C900" s="14" t="s">
        <v>56</v>
      </c>
    </row>
    <row r="901" spans="1:3" s="18" customFormat="1" ht="17.25" customHeight="1" x14ac:dyDescent="0.25">
      <c r="A901" s="14" t="s">
        <v>1939</v>
      </c>
      <c r="B901" s="14" t="s">
        <v>1940</v>
      </c>
      <c r="C901" s="14" t="s">
        <v>56</v>
      </c>
    </row>
    <row r="902" spans="1:3" s="18" customFormat="1" ht="17.25" customHeight="1" x14ac:dyDescent="0.25">
      <c r="A902" s="14" t="s">
        <v>2070</v>
      </c>
      <c r="B902" s="14" t="s">
        <v>2071</v>
      </c>
      <c r="C902" s="14" t="s">
        <v>56</v>
      </c>
    </row>
    <row r="903" spans="1:3" s="18" customFormat="1" ht="17.25" customHeight="1" x14ac:dyDescent="0.25">
      <c r="A903" s="14" t="s">
        <v>2029</v>
      </c>
      <c r="B903" s="14" t="s">
        <v>2030</v>
      </c>
      <c r="C903" s="14" t="s">
        <v>56</v>
      </c>
    </row>
    <row r="904" spans="1:3" s="18" customFormat="1" ht="17.25" customHeight="1" x14ac:dyDescent="0.25">
      <c r="A904" s="14" t="s">
        <v>2128</v>
      </c>
      <c r="B904" s="14" t="s">
        <v>2129</v>
      </c>
      <c r="C904" s="14" t="s">
        <v>56</v>
      </c>
    </row>
    <row r="905" spans="1:3" s="18" customFormat="1" ht="17.25" customHeight="1" x14ac:dyDescent="0.25">
      <c r="A905" s="14" t="s">
        <v>2179</v>
      </c>
      <c r="B905" s="14" t="s">
        <v>2180</v>
      </c>
      <c r="C905" s="14" t="s">
        <v>56</v>
      </c>
    </row>
    <row r="906" spans="1:3" s="18" customFormat="1" ht="17.25" customHeight="1" x14ac:dyDescent="0.25">
      <c r="A906" s="14" t="s">
        <v>1612</v>
      </c>
      <c r="B906" s="14" t="s">
        <v>1613</v>
      </c>
      <c r="C906" s="14" t="s">
        <v>56</v>
      </c>
    </row>
    <row r="907" spans="1:3" s="18" customFormat="1" ht="17.25" customHeight="1" x14ac:dyDescent="0.25">
      <c r="A907" s="14" t="s">
        <v>1877</v>
      </c>
      <c r="B907" s="14" t="s">
        <v>1878</v>
      </c>
      <c r="C907" s="14" t="s">
        <v>56</v>
      </c>
    </row>
    <row r="908" spans="1:3" s="18" customFormat="1" ht="17.25" customHeight="1" x14ac:dyDescent="0.25">
      <c r="A908" s="14" t="s">
        <v>2110</v>
      </c>
      <c r="B908" s="14" t="s">
        <v>1878</v>
      </c>
      <c r="C908" s="14" t="s">
        <v>56</v>
      </c>
    </row>
    <row r="909" spans="1:3" s="18" customFormat="1" ht="17.25" customHeight="1" x14ac:dyDescent="0.25">
      <c r="A909" s="14" t="s">
        <v>2209</v>
      </c>
      <c r="B909" s="14" t="s">
        <v>2210</v>
      </c>
      <c r="C909" s="14" t="s">
        <v>56</v>
      </c>
    </row>
    <row r="910" spans="1:3" s="18" customFormat="1" ht="17.25" customHeight="1" x14ac:dyDescent="0.25">
      <c r="A910" s="14" t="s">
        <v>2863</v>
      </c>
      <c r="B910" s="14" t="s">
        <v>2864</v>
      </c>
      <c r="C910" s="14" t="s">
        <v>56</v>
      </c>
    </row>
    <row r="911" spans="1:3" s="18" customFormat="1" ht="17.25" customHeight="1" x14ac:dyDescent="0.25">
      <c r="A911" s="14" t="s">
        <v>1860</v>
      </c>
      <c r="B911" s="14" t="s">
        <v>1861</v>
      </c>
      <c r="C911" s="14" t="s">
        <v>56</v>
      </c>
    </row>
    <row r="912" spans="1:3" s="18" customFormat="1" ht="17.25" customHeight="1" x14ac:dyDescent="0.25">
      <c r="A912" s="14" t="s">
        <v>2122</v>
      </c>
      <c r="B912" s="14" t="s">
        <v>2123</v>
      </c>
      <c r="C912" s="14" t="s">
        <v>56</v>
      </c>
    </row>
    <row r="913" spans="1:3" s="18" customFormat="1" ht="17.25" customHeight="1" x14ac:dyDescent="0.25">
      <c r="A913" s="14" t="s">
        <v>1847</v>
      </c>
      <c r="B913" s="14" t="s">
        <v>1848</v>
      </c>
      <c r="C913" s="14" t="s">
        <v>56</v>
      </c>
    </row>
    <row r="914" spans="1:3" s="18" customFormat="1" ht="17.25" customHeight="1" x14ac:dyDescent="0.25">
      <c r="A914" s="14" t="s">
        <v>1759</v>
      </c>
      <c r="B914" s="14" t="s">
        <v>1760</v>
      </c>
      <c r="C914" s="14" t="s">
        <v>56</v>
      </c>
    </row>
    <row r="915" spans="1:3" s="18" customFormat="1" ht="17.25" customHeight="1" x14ac:dyDescent="0.25">
      <c r="A915" s="14" t="s">
        <v>2055</v>
      </c>
      <c r="B915" s="14" t="s">
        <v>2056</v>
      </c>
      <c r="C915" s="14" t="s">
        <v>56</v>
      </c>
    </row>
    <row r="916" spans="1:3" s="18" customFormat="1" ht="17.25" customHeight="1" x14ac:dyDescent="0.25">
      <c r="A916" s="14" t="s">
        <v>2282</v>
      </c>
      <c r="B916" s="14" t="s">
        <v>2283</v>
      </c>
      <c r="C916" s="14" t="s">
        <v>56</v>
      </c>
    </row>
    <row r="917" spans="1:3" s="18" customFormat="1" ht="17.25" customHeight="1" x14ac:dyDescent="0.25">
      <c r="A917" s="14" t="s">
        <v>3812</v>
      </c>
      <c r="B917" s="14" t="s">
        <v>3813</v>
      </c>
      <c r="C917" s="14" t="s">
        <v>56</v>
      </c>
    </row>
    <row r="918" spans="1:3" s="18" customFormat="1" ht="17.25" customHeight="1" x14ac:dyDescent="0.25">
      <c r="A918" s="14" t="str">
        <f>"05497620723"</f>
        <v>05497620723</v>
      </c>
      <c r="B918" s="14" t="s">
        <v>2372</v>
      </c>
      <c r="C918" s="14" t="s">
        <v>56</v>
      </c>
    </row>
    <row r="919" spans="1:3" s="18" customFormat="1" ht="17.25" customHeight="1" x14ac:dyDescent="0.25">
      <c r="A919" s="14" t="s">
        <v>1733</v>
      </c>
      <c r="B919" s="14" t="s">
        <v>1734</v>
      </c>
      <c r="C919" s="14" t="s">
        <v>56</v>
      </c>
    </row>
    <row r="920" spans="1:3" s="18" customFormat="1" ht="17.25" customHeight="1" x14ac:dyDescent="0.25">
      <c r="A920" s="14" t="str">
        <f>"06995080725"</f>
        <v>06995080725</v>
      </c>
      <c r="B920" s="14" t="s">
        <v>2099</v>
      </c>
      <c r="C920" s="14" t="s">
        <v>56</v>
      </c>
    </row>
    <row r="921" spans="1:3" s="18" customFormat="1" ht="17.25" customHeight="1" x14ac:dyDescent="0.25">
      <c r="A921" s="14" t="s">
        <v>2084</v>
      </c>
      <c r="B921" s="14" t="s">
        <v>2085</v>
      </c>
      <c r="C921" s="14" t="s">
        <v>56</v>
      </c>
    </row>
    <row r="922" spans="1:3" s="18" customFormat="1" ht="17.25" customHeight="1" x14ac:dyDescent="0.25">
      <c r="A922" s="14" t="s">
        <v>2482</v>
      </c>
      <c r="B922" s="14" t="s">
        <v>2483</v>
      </c>
      <c r="C922" s="14" t="s">
        <v>56</v>
      </c>
    </row>
    <row r="923" spans="1:3" s="18" customFormat="1" ht="17.25" customHeight="1" x14ac:dyDescent="0.25">
      <c r="A923" s="14" t="s">
        <v>2370</v>
      </c>
      <c r="B923" s="14" t="s">
        <v>2371</v>
      </c>
      <c r="C923" s="14" t="s">
        <v>56</v>
      </c>
    </row>
    <row r="924" spans="1:3" s="18" customFormat="1" ht="17.25" customHeight="1" x14ac:dyDescent="0.25">
      <c r="A924" s="14" t="s">
        <v>1720</v>
      </c>
      <c r="B924" s="14" t="s">
        <v>1721</v>
      </c>
      <c r="C924" s="14" t="s">
        <v>56</v>
      </c>
    </row>
    <row r="925" spans="1:3" s="18" customFormat="1" ht="17.25" customHeight="1" x14ac:dyDescent="0.25">
      <c r="A925" s="14" t="s">
        <v>2243</v>
      </c>
      <c r="B925" s="14" t="s">
        <v>2244</v>
      </c>
      <c r="C925" s="14" t="s">
        <v>56</v>
      </c>
    </row>
    <row r="926" spans="1:3" s="18" customFormat="1" ht="17.25" customHeight="1" x14ac:dyDescent="0.25">
      <c r="A926" s="14" t="s">
        <v>1533</v>
      </c>
      <c r="B926" s="14" t="s">
        <v>1534</v>
      </c>
      <c r="C926" s="14" t="s">
        <v>56</v>
      </c>
    </row>
    <row r="927" spans="1:3" s="18" customFormat="1" ht="17.25" customHeight="1" x14ac:dyDescent="0.25">
      <c r="A927" s="14" t="s">
        <v>2927</v>
      </c>
      <c r="B927" s="14" t="s">
        <v>2928</v>
      </c>
      <c r="C927" s="14" t="s">
        <v>56</v>
      </c>
    </row>
    <row r="928" spans="1:3" s="18" customFormat="1" ht="17.25" customHeight="1" x14ac:dyDescent="0.25">
      <c r="A928" s="14" t="s">
        <v>1818</v>
      </c>
      <c r="B928" s="14" t="s">
        <v>1819</v>
      </c>
      <c r="C928" s="14" t="s">
        <v>56</v>
      </c>
    </row>
    <row r="929" spans="1:3" s="18" customFormat="1" ht="17.25" customHeight="1" x14ac:dyDescent="0.25">
      <c r="A929" s="14" t="s">
        <v>2597</v>
      </c>
      <c r="B929" s="14" t="s">
        <v>2598</v>
      </c>
      <c r="C929" s="14" t="s">
        <v>56</v>
      </c>
    </row>
    <row r="930" spans="1:3" s="18" customFormat="1" ht="17.25" customHeight="1" x14ac:dyDescent="0.25">
      <c r="A930" s="14" t="s">
        <v>2049</v>
      </c>
      <c r="B930" s="14" t="s">
        <v>2050</v>
      </c>
      <c r="C930" s="14" t="s">
        <v>56</v>
      </c>
    </row>
    <row r="931" spans="1:3" s="18" customFormat="1" ht="17.25" customHeight="1" x14ac:dyDescent="0.25">
      <c r="A931" s="14" t="str">
        <f>"07345940725"</f>
        <v>07345940725</v>
      </c>
      <c r="B931" s="14" t="s">
        <v>3070</v>
      </c>
      <c r="C931" s="14" t="s">
        <v>56</v>
      </c>
    </row>
    <row r="932" spans="1:3" s="18" customFormat="1" ht="17.25" customHeight="1" x14ac:dyDescent="0.25">
      <c r="A932" s="14" t="s">
        <v>1890</v>
      </c>
      <c r="B932" s="14" t="s">
        <v>1891</v>
      </c>
      <c r="C932" s="14" t="s">
        <v>56</v>
      </c>
    </row>
    <row r="933" spans="1:3" s="18" customFormat="1" ht="17.25" customHeight="1" x14ac:dyDescent="0.25">
      <c r="A933" s="14" t="s">
        <v>2411</v>
      </c>
      <c r="B933" s="14" t="s">
        <v>2412</v>
      </c>
      <c r="C933" s="14" t="s">
        <v>56</v>
      </c>
    </row>
    <row r="934" spans="1:3" s="18" customFormat="1" ht="17.25" customHeight="1" x14ac:dyDescent="0.25">
      <c r="A934" s="14" t="s">
        <v>3347</v>
      </c>
      <c r="B934" s="14" t="s">
        <v>3348</v>
      </c>
      <c r="C934" s="14" t="s">
        <v>56</v>
      </c>
    </row>
    <row r="935" spans="1:3" s="18" customFormat="1" ht="17.25" customHeight="1" x14ac:dyDescent="0.25">
      <c r="A935" s="14" t="s">
        <v>2923</v>
      </c>
      <c r="B935" s="14" t="s">
        <v>2924</v>
      </c>
      <c r="C935" s="14" t="s">
        <v>56</v>
      </c>
    </row>
    <row r="936" spans="1:3" s="18" customFormat="1" ht="17.25" customHeight="1" x14ac:dyDescent="0.25">
      <c r="A936" s="14" t="s">
        <v>1849</v>
      </c>
      <c r="B936" s="14" t="s">
        <v>1850</v>
      </c>
      <c r="C936" s="14" t="s">
        <v>56</v>
      </c>
    </row>
    <row r="937" spans="1:3" s="18" customFormat="1" ht="17.25" customHeight="1" x14ac:dyDescent="0.25">
      <c r="A937" s="14" t="s">
        <v>1853</v>
      </c>
      <c r="B937" s="14" t="s">
        <v>1850</v>
      </c>
      <c r="C937" s="14" t="s">
        <v>56</v>
      </c>
    </row>
    <row r="938" spans="1:3" s="18" customFormat="1" ht="17.25" customHeight="1" x14ac:dyDescent="0.25">
      <c r="A938" s="14" t="s">
        <v>2925</v>
      </c>
      <c r="B938" s="14" t="s">
        <v>2926</v>
      </c>
      <c r="C938" s="14" t="s">
        <v>56</v>
      </c>
    </row>
    <row r="939" spans="1:3" s="18" customFormat="1" ht="17.25" customHeight="1" x14ac:dyDescent="0.25">
      <c r="A939" s="14" t="s">
        <v>1837</v>
      </c>
      <c r="B939" s="14" t="s">
        <v>1838</v>
      </c>
      <c r="C939" s="14" t="s">
        <v>56</v>
      </c>
    </row>
    <row r="940" spans="1:3" s="18" customFormat="1" ht="17.25" customHeight="1" x14ac:dyDescent="0.25">
      <c r="A940" s="14" t="s">
        <v>2931</v>
      </c>
      <c r="B940" s="14" t="s">
        <v>2932</v>
      </c>
      <c r="C940" s="14" t="s">
        <v>56</v>
      </c>
    </row>
    <row r="941" spans="1:3" s="18" customFormat="1" ht="17.25" customHeight="1" x14ac:dyDescent="0.25">
      <c r="A941" s="14" t="s">
        <v>1851</v>
      </c>
      <c r="B941" s="14" t="s">
        <v>1852</v>
      </c>
      <c r="C941" s="14" t="s">
        <v>56</v>
      </c>
    </row>
    <row r="942" spans="1:3" s="18" customFormat="1" ht="17.25" customHeight="1" x14ac:dyDescent="0.25">
      <c r="A942" s="14" t="s">
        <v>2002</v>
      </c>
      <c r="B942" s="14" t="s">
        <v>1852</v>
      </c>
      <c r="C942" s="14" t="s">
        <v>56</v>
      </c>
    </row>
    <row r="943" spans="1:3" s="18" customFormat="1" ht="17.25" customHeight="1" x14ac:dyDescent="0.25">
      <c r="A943" s="14" t="s">
        <v>6374</v>
      </c>
      <c r="B943" s="14" t="s">
        <v>6375</v>
      </c>
      <c r="C943" s="14" t="s">
        <v>56</v>
      </c>
    </row>
    <row r="944" spans="1:3" s="18" customFormat="1" ht="17.25" customHeight="1" x14ac:dyDescent="0.25">
      <c r="A944" s="14" t="s">
        <v>2012</v>
      </c>
      <c r="B944" s="14" t="s">
        <v>2013</v>
      </c>
      <c r="C944" s="14" t="s">
        <v>56</v>
      </c>
    </row>
    <row r="945" spans="1:3" s="18" customFormat="1" ht="17.25" customHeight="1" x14ac:dyDescent="0.25">
      <c r="A945" s="14" t="s">
        <v>2859</v>
      </c>
      <c r="B945" s="14" t="s">
        <v>2860</v>
      </c>
      <c r="C945" s="14" t="s">
        <v>56</v>
      </c>
    </row>
    <row r="946" spans="1:3" s="18" customFormat="1" ht="17.25" customHeight="1" x14ac:dyDescent="0.25">
      <c r="A946" s="14" t="s">
        <v>1854</v>
      </c>
      <c r="B946" s="14" t="s">
        <v>1855</v>
      </c>
      <c r="C946" s="14" t="s">
        <v>56</v>
      </c>
    </row>
    <row r="947" spans="1:3" s="18" customFormat="1" ht="17.25" customHeight="1" x14ac:dyDescent="0.25">
      <c r="A947" s="14" t="s">
        <v>204</v>
      </c>
      <c r="B947" s="14" t="s">
        <v>205</v>
      </c>
      <c r="C947" s="14" t="s">
        <v>56</v>
      </c>
    </row>
    <row r="948" spans="1:3" s="18" customFormat="1" ht="17.25" customHeight="1" x14ac:dyDescent="0.25">
      <c r="A948" s="14" t="s">
        <v>1696</v>
      </c>
      <c r="B948" s="14" t="s">
        <v>1697</v>
      </c>
      <c r="C948" s="14" t="s">
        <v>56</v>
      </c>
    </row>
    <row r="949" spans="1:3" s="18" customFormat="1" ht="17.25" customHeight="1" x14ac:dyDescent="0.25">
      <c r="A949" s="14" t="s">
        <v>2219</v>
      </c>
      <c r="B949" s="14" t="s">
        <v>2220</v>
      </c>
      <c r="C949" s="14" t="s">
        <v>56</v>
      </c>
    </row>
    <row r="950" spans="1:3" s="18" customFormat="1" ht="17.25" customHeight="1" x14ac:dyDescent="0.25">
      <c r="A950" s="14" t="s">
        <v>2235</v>
      </c>
      <c r="B950" s="14" t="s">
        <v>2236</v>
      </c>
      <c r="C950" s="14" t="s">
        <v>56</v>
      </c>
    </row>
    <row r="951" spans="1:3" s="18" customFormat="1" ht="17.25" customHeight="1" x14ac:dyDescent="0.25">
      <c r="A951" s="14" t="s">
        <v>2006</v>
      </c>
      <c r="B951" s="14" t="s">
        <v>2007</v>
      </c>
      <c r="C951" s="14" t="s">
        <v>56</v>
      </c>
    </row>
    <row r="952" spans="1:3" s="18" customFormat="1" ht="17.25" customHeight="1" x14ac:dyDescent="0.25">
      <c r="A952" s="14" t="s">
        <v>1503</v>
      </c>
      <c r="B952" s="14" t="s">
        <v>1504</v>
      </c>
      <c r="C952" s="14" t="s">
        <v>56</v>
      </c>
    </row>
    <row r="953" spans="1:3" s="18" customFormat="1" ht="17.25" customHeight="1" x14ac:dyDescent="0.25">
      <c r="A953" s="14" t="s">
        <v>2303</v>
      </c>
      <c r="B953" s="14" t="s">
        <v>2304</v>
      </c>
      <c r="C953" s="14" t="s">
        <v>56</v>
      </c>
    </row>
    <row r="954" spans="1:3" s="18" customFormat="1" ht="17.25" customHeight="1" x14ac:dyDescent="0.25">
      <c r="A954" s="14" t="s">
        <v>2560</v>
      </c>
      <c r="B954" s="14" t="s">
        <v>2561</v>
      </c>
      <c r="C954" s="14" t="s">
        <v>56</v>
      </c>
    </row>
    <row r="955" spans="1:3" s="18" customFormat="1" ht="17.25" customHeight="1" x14ac:dyDescent="0.25">
      <c r="A955" s="14" t="s">
        <v>1492</v>
      </c>
      <c r="B955" s="14" t="s">
        <v>1493</v>
      </c>
      <c r="C955" s="14" t="s">
        <v>56</v>
      </c>
    </row>
    <row r="956" spans="1:3" s="18" customFormat="1" ht="17.25" customHeight="1" x14ac:dyDescent="0.25">
      <c r="A956" s="14" t="s">
        <v>2031</v>
      </c>
      <c r="B956" s="14" t="s">
        <v>2032</v>
      </c>
      <c r="C956" s="14" t="s">
        <v>56</v>
      </c>
    </row>
    <row r="957" spans="1:3" s="18" customFormat="1" ht="17.25" customHeight="1" x14ac:dyDescent="0.25">
      <c r="A957" s="14" t="str">
        <f>"07881850726"</f>
        <v>07881850726</v>
      </c>
      <c r="B957" s="14" t="s">
        <v>7017</v>
      </c>
      <c r="C957" s="14" t="s">
        <v>56</v>
      </c>
    </row>
    <row r="958" spans="1:3" s="18" customFormat="1" ht="17.25" customHeight="1" x14ac:dyDescent="0.25">
      <c r="A958" s="14" t="s">
        <v>9770</v>
      </c>
      <c r="B958" s="14" t="s">
        <v>9771</v>
      </c>
      <c r="C958" s="14" t="s">
        <v>56</v>
      </c>
    </row>
    <row r="959" spans="1:3" s="18" customFormat="1" ht="17.25" customHeight="1" x14ac:dyDescent="0.25">
      <c r="A959" s="14" t="s">
        <v>1929</v>
      </c>
      <c r="B959" s="14" t="s">
        <v>1930</v>
      </c>
      <c r="C959" s="14" t="s">
        <v>56</v>
      </c>
    </row>
    <row r="960" spans="1:3" s="18" customFormat="1" ht="17.25" customHeight="1" x14ac:dyDescent="0.25">
      <c r="A960" s="14" t="s">
        <v>2599</v>
      </c>
      <c r="B960" s="14" t="s">
        <v>2600</v>
      </c>
      <c r="C960" s="14" t="s">
        <v>56</v>
      </c>
    </row>
    <row r="961" spans="1:3" s="18" customFormat="1" ht="17.25" customHeight="1" x14ac:dyDescent="0.25">
      <c r="A961" s="14" t="s">
        <v>2140</v>
      </c>
      <c r="B961" s="14" t="s">
        <v>2141</v>
      </c>
      <c r="C961" s="14" t="s">
        <v>56</v>
      </c>
    </row>
    <row r="962" spans="1:3" s="18" customFormat="1" ht="17.25" customHeight="1" x14ac:dyDescent="0.25">
      <c r="A962" s="14" t="s">
        <v>2429</v>
      </c>
      <c r="B962" s="14" t="s">
        <v>2430</v>
      </c>
      <c r="C962" s="14" t="s">
        <v>56</v>
      </c>
    </row>
    <row r="963" spans="1:3" s="18" customFormat="1" ht="17.25" customHeight="1" x14ac:dyDescent="0.25">
      <c r="A963" s="14" t="s">
        <v>1563</v>
      </c>
      <c r="B963" s="14" t="s">
        <v>1564</v>
      </c>
      <c r="C963" s="14" t="s">
        <v>56</v>
      </c>
    </row>
    <row r="964" spans="1:3" s="18" customFormat="1" ht="17.25" customHeight="1" x14ac:dyDescent="0.25">
      <c r="A964" s="14" t="s">
        <v>2058</v>
      </c>
      <c r="B964" s="14" t="s">
        <v>2059</v>
      </c>
      <c r="C964" s="14" t="s">
        <v>56</v>
      </c>
    </row>
    <row r="965" spans="1:3" s="18" customFormat="1" ht="17.25" customHeight="1" x14ac:dyDescent="0.25">
      <c r="A965" s="14" t="s">
        <v>2875</v>
      </c>
      <c r="B965" s="14" t="s">
        <v>2876</v>
      </c>
      <c r="C965" s="14" t="s">
        <v>56</v>
      </c>
    </row>
    <row r="966" spans="1:3" s="18" customFormat="1" ht="17.25" customHeight="1" x14ac:dyDescent="0.25">
      <c r="A966" s="14" t="str">
        <f>"06439810729"</f>
        <v>06439810729</v>
      </c>
      <c r="B966" s="14" t="s">
        <v>7188</v>
      </c>
      <c r="C966" s="14" t="s">
        <v>1904</v>
      </c>
    </row>
    <row r="967" spans="1:3" s="18" customFormat="1" ht="17.25" customHeight="1" x14ac:dyDescent="0.25">
      <c r="A967" s="14" t="s">
        <v>9949</v>
      </c>
      <c r="B967" s="14" t="s">
        <v>9950</v>
      </c>
      <c r="C967" s="14" t="s">
        <v>1904</v>
      </c>
    </row>
    <row r="968" spans="1:3" s="18" customFormat="1" ht="17.25" customHeight="1" x14ac:dyDescent="0.25">
      <c r="A968" s="14" t="s">
        <v>10046</v>
      </c>
      <c r="B968" s="14" t="s">
        <v>10047</v>
      </c>
      <c r="C968" s="14" t="s">
        <v>1904</v>
      </c>
    </row>
    <row r="969" spans="1:3" s="18" customFormat="1" ht="17.25" customHeight="1" x14ac:dyDescent="0.25">
      <c r="A969" s="14" t="s">
        <v>6358</v>
      </c>
      <c r="B969" s="14" t="s">
        <v>6359</v>
      </c>
      <c r="C969" s="14" t="s">
        <v>1904</v>
      </c>
    </row>
    <row r="970" spans="1:3" s="18" customFormat="1" ht="17.25" customHeight="1" x14ac:dyDescent="0.25">
      <c r="A970" s="14" t="str">
        <f>"08346700720"</f>
        <v>08346700720</v>
      </c>
      <c r="B970" s="14" t="s">
        <v>7702</v>
      </c>
      <c r="C970" s="14" t="s">
        <v>1904</v>
      </c>
    </row>
    <row r="971" spans="1:3" s="18" customFormat="1" ht="17.25" customHeight="1" x14ac:dyDescent="0.25">
      <c r="A971" s="14" t="s">
        <v>8514</v>
      </c>
      <c r="B971" s="14" t="s">
        <v>8515</v>
      </c>
      <c r="C971" s="14" t="s">
        <v>1904</v>
      </c>
    </row>
    <row r="972" spans="1:3" s="18" customFormat="1" ht="17.25" customHeight="1" x14ac:dyDescent="0.25">
      <c r="A972" s="14" t="str">
        <f>"08148650727"</f>
        <v>08148650727</v>
      </c>
      <c r="B972" s="14" t="s">
        <v>6208</v>
      </c>
      <c r="C972" s="14" t="s">
        <v>1904</v>
      </c>
    </row>
    <row r="973" spans="1:3" s="18" customFormat="1" ht="17.25" customHeight="1" x14ac:dyDescent="0.25">
      <c r="A973" s="14" t="s">
        <v>7820</v>
      </c>
      <c r="B973" s="14" t="s">
        <v>7821</v>
      </c>
      <c r="C973" s="14" t="s">
        <v>1904</v>
      </c>
    </row>
    <row r="974" spans="1:3" s="18" customFormat="1" ht="17.25" customHeight="1" x14ac:dyDescent="0.25">
      <c r="A974" s="14" t="s">
        <v>6069</v>
      </c>
      <c r="B974" s="14" t="s">
        <v>6070</v>
      </c>
      <c r="C974" s="14" t="s">
        <v>1904</v>
      </c>
    </row>
    <row r="975" spans="1:3" s="18" customFormat="1" ht="17.25" customHeight="1" x14ac:dyDescent="0.25">
      <c r="A975" s="14" t="s">
        <v>6067</v>
      </c>
      <c r="B975" s="14" t="s">
        <v>6068</v>
      </c>
      <c r="C975" s="14" t="s">
        <v>1904</v>
      </c>
    </row>
    <row r="976" spans="1:3" s="18" customFormat="1" ht="17.25" customHeight="1" x14ac:dyDescent="0.25">
      <c r="A976" s="14" t="s">
        <v>6362</v>
      </c>
      <c r="B976" s="14" t="s">
        <v>6363</v>
      </c>
      <c r="C976" s="14" t="s">
        <v>1904</v>
      </c>
    </row>
    <row r="977" spans="1:3" s="18" customFormat="1" ht="17.25" customHeight="1" x14ac:dyDescent="0.25">
      <c r="A977" s="14" t="s">
        <v>8088</v>
      </c>
      <c r="B977" s="14" t="s">
        <v>8089</v>
      </c>
      <c r="C977" s="14" t="s">
        <v>1904</v>
      </c>
    </row>
    <row r="978" spans="1:3" s="18" customFormat="1" ht="17.25" customHeight="1" x14ac:dyDescent="0.25">
      <c r="A978" s="14" t="s">
        <v>8090</v>
      </c>
      <c r="B978" s="14" t="s">
        <v>8091</v>
      </c>
      <c r="C978" s="14" t="s">
        <v>1904</v>
      </c>
    </row>
    <row r="979" spans="1:3" s="18" customFormat="1" ht="17.25" customHeight="1" x14ac:dyDescent="0.25">
      <c r="A979" s="14" t="s">
        <v>7672</v>
      </c>
      <c r="B979" s="14" t="s">
        <v>7673</v>
      </c>
      <c r="C979" s="14" t="s">
        <v>1904</v>
      </c>
    </row>
    <row r="980" spans="1:3" s="18" customFormat="1" ht="17.25" customHeight="1" x14ac:dyDescent="0.25">
      <c r="A980" s="14" t="s">
        <v>7674</v>
      </c>
      <c r="B980" s="14" t="s">
        <v>7675</v>
      </c>
      <c r="C980" s="14" t="s">
        <v>1904</v>
      </c>
    </row>
    <row r="981" spans="1:3" s="18" customFormat="1" ht="17.25" customHeight="1" x14ac:dyDescent="0.25">
      <c r="A981" s="14" t="str">
        <f>"07565880726"</f>
        <v>07565880726</v>
      </c>
      <c r="B981" s="14" t="s">
        <v>5575</v>
      </c>
      <c r="C981" s="14" t="s">
        <v>1904</v>
      </c>
    </row>
    <row r="982" spans="1:3" s="18" customFormat="1" ht="17.25" customHeight="1" x14ac:dyDescent="0.25">
      <c r="A982" s="14" t="str">
        <f>"08302230720"</f>
        <v>08302230720</v>
      </c>
      <c r="B982" s="14" t="s">
        <v>6555</v>
      </c>
      <c r="C982" s="14" t="s">
        <v>1904</v>
      </c>
    </row>
    <row r="983" spans="1:3" s="18" customFormat="1" ht="17.25" customHeight="1" x14ac:dyDescent="0.25">
      <c r="A983" s="14" t="s">
        <v>7678</v>
      </c>
      <c r="B983" s="14" t="s">
        <v>7679</v>
      </c>
      <c r="C983" s="14" t="s">
        <v>1904</v>
      </c>
    </row>
    <row r="984" spans="1:3" s="18" customFormat="1" ht="17.25" customHeight="1" x14ac:dyDescent="0.25">
      <c r="A984" s="14" t="str">
        <f>"07301090721"</f>
        <v>07301090721</v>
      </c>
      <c r="B984" s="14" t="s">
        <v>7866</v>
      </c>
      <c r="C984" s="14" t="s">
        <v>1904</v>
      </c>
    </row>
    <row r="985" spans="1:3" s="18" customFormat="1" ht="17.25" customHeight="1" x14ac:dyDescent="0.25">
      <c r="A985" s="14" t="str">
        <f>"08260280725"</f>
        <v>08260280725</v>
      </c>
      <c r="B985" s="14" t="s">
        <v>7701</v>
      </c>
      <c r="C985" s="14" t="s">
        <v>1904</v>
      </c>
    </row>
    <row r="986" spans="1:3" s="18" customFormat="1" ht="17.25" customHeight="1" x14ac:dyDescent="0.25">
      <c r="A986" s="14" t="s">
        <v>1902</v>
      </c>
      <c r="B986" s="14" t="s">
        <v>1903</v>
      </c>
      <c r="C986" s="14" t="s">
        <v>1904</v>
      </c>
    </row>
    <row r="987" spans="1:3" s="18" customFormat="1" ht="17.25" customHeight="1" x14ac:dyDescent="0.25">
      <c r="A987" s="14" t="str">
        <f>"00596520254"</f>
        <v>00596520254</v>
      </c>
      <c r="B987" s="14" t="s">
        <v>7506</v>
      </c>
      <c r="C987" s="14" t="s">
        <v>7507</v>
      </c>
    </row>
    <row r="988" spans="1:3" s="18" customFormat="1" ht="17.25" customHeight="1" x14ac:dyDescent="0.25">
      <c r="A988" s="14" t="s">
        <v>7984</v>
      </c>
      <c r="B988" s="14" t="s">
        <v>7985</v>
      </c>
      <c r="C988" s="14" t="s">
        <v>857</v>
      </c>
    </row>
    <row r="989" spans="1:3" s="18" customFormat="1" ht="17.25" customHeight="1" x14ac:dyDescent="0.25">
      <c r="A989" s="14" t="s">
        <v>9413</v>
      </c>
      <c r="B989" s="14" t="s">
        <v>9414</v>
      </c>
      <c r="C989" s="14" t="s">
        <v>857</v>
      </c>
    </row>
    <row r="990" spans="1:3" s="18" customFormat="1" ht="17.25" customHeight="1" x14ac:dyDescent="0.25">
      <c r="A990" s="14" t="str">
        <f>"01585470626"</f>
        <v>01585470626</v>
      </c>
      <c r="B990" s="14" t="s">
        <v>9955</v>
      </c>
      <c r="C990" s="14" t="s">
        <v>857</v>
      </c>
    </row>
    <row r="991" spans="1:3" s="18" customFormat="1" ht="17.25" customHeight="1" x14ac:dyDescent="0.25">
      <c r="A991" s="14" t="s">
        <v>9849</v>
      </c>
      <c r="B991" s="14" t="s">
        <v>9850</v>
      </c>
      <c r="C991" s="14" t="s">
        <v>857</v>
      </c>
    </row>
    <row r="992" spans="1:3" s="18" customFormat="1" ht="17.25" customHeight="1" x14ac:dyDescent="0.25">
      <c r="A992" s="14" t="str">
        <f>"01597720620"</f>
        <v>01597720620</v>
      </c>
      <c r="B992" s="14" t="s">
        <v>3509</v>
      </c>
      <c r="C992" s="14" t="s">
        <v>857</v>
      </c>
    </row>
    <row r="993" spans="1:3" s="18" customFormat="1" ht="17.25" customHeight="1" x14ac:dyDescent="0.25">
      <c r="A993" s="14" t="str">
        <f>"01714460621"</f>
        <v>01714460621</v>
      </c>
      <c r="B993" s="14" t="s">
        <v>9821</v>
      </c>
      <c r="C993" s="14" t="s">
        <v>857</v>
      </c>
    </row>
    <row r="994" spans="1:3" s="18" customFormat="1" ht="17.25" customHeight="1" x14ac:dyDescent="0.25">
      <c r="A994" s="14" t="s">
        <v>9969</v>
      </c>
      <c r="B994" s="14" t="s">
        <v>9970</v>
      </c>
      <c r="C994" s="14" t="s">
        <v>857</v>
      </c>
    </row>
    <row r="995" spans="1:3" s="18" customFormat="1" ht="17.25" customHeight="1" x14ac:dyDescent="0.25">
      <c r="A995" s="14" t="s">
        <v>9840</v>
      </c>
      <c r="B995" s="14" t="s">
        <v>8564</v>
      </c>
      <c r="C995" s="14" t="s">
        <v>857</v>
      </c>
    </row>
    <row r="996" spans="1:3" s="18" customFormat="1" ht="17.25" customHeight="1" x14ac:dyDescent="0.25">
      <c r="A996" s="14" t="s">
        <v>9874</v>
      </c>
      <c r="B996" s="14" t="s">
        <v>9875</v>
      </c>
      <c r="C996" s="14" t="s">
        <v>857</v>
      </c>
    </row>
    <row r="997" spans="1:3" s="18" customFormat="1" ht="17.25" customHeight="1" x14ac:dyDescent="0.25">
      <c r="A997" s="14" t="s">
        <v>9975</v>
      </c>
      <c r="B997" s="14" t="s">
        <v>9976</v>
      </c>
      <c r="C997" s="14" t="s">
        <v>857</v>
      </c>
    </row>
    <row r="998" spans="1:3" s="18" customFormat="1" ht="17.25" customHeight="1" x14ac:dyDescent="0.25">
      <c r="A998" s="14" t="s">
        <v>9872</v>
      </c>
      <c r="B998" s="14" t="s">
        <v>9873</v>
      </c>
      <c r="C998" s="14" t="s">
        <v>857</v>
      </c>
    </row>
    <row r="999" spans="1:3" s="18" customFormat="1" ht="17.25" customHeight="1" x14ac:dyDescent="0.25">
      <c r="A999" s="14" t="s">
        <v>9733</v>
      </c>
      <c r="B999" s="14" t="s">
        <v>9734</v>
      </c>
      <c r="C999" s="14" t="s">
        <v>857</v>
      </c>
    </row>
    <row r="1000" spans="1:3" s="18" customFormat="1" ht="17.25" customHeight="1" x14ac:dyDescent="0.25">
      <c r="A1000" s="14" t="s">
        <v>9958</v>
      </c>
      <c r="B1000" s="14" t="s">
        <v>9959</v>
      </c>
      <c r="C1000" s="14" t="s">
        <v>857</v>
      </c>
    </row>
    <row r="1001" spans="1:3" s="18" customFormat="1" ht="17.25" customHeight="1" x14ac:dyDescent="0.25">
      <c r="A1001" s="14" t="s">
        <v>9888</v>
      </c>
      <c r="B1001" s="14" t="s">
        <v>9889</v>
      </c>
      <c r="C1001" s="14" t="s">
        <v>857</v>
      </c>
    </row>
    <row r="1002" spans="1:3" s="18" customFormat="1" ht="17.25" customHeight="1" x14ac:dyDescent="0.25">
      <c r="A1002" s="14" t="str">
        <f>"01680180625"</f>
        <v>01680180625</v>
      </c>
      <c r="B1002" s="14" t="s">
        <v>8510</v>
      </c>
      <c r="C1002" s="14" t="s">
        <v>857</v>
      </c>
    </row>
    <row r="1003" spans="1:3" s="18" customFormat="1" ht="17.25" customHeight="1" x14ac:dyDescent="0.25">
      <c r="A1003" s="14" t="s">
        <v>9801</v>
      </c>
      <c r="B1003" s="14" t="s">
        <v>9802</v>
      </c>
      <c r="C1003" s="14" t="s">
        <v>857</v>
      </c>
    </row>
    <row r="1004" spans="1:3" s="18" customFormat="1" ht="17.25" customHeight="1" x14ac:dyDescent="0.25">
      <c r="A1004" s="14" t="s">
        <v>3684</v>
      </c>
      <c r="B1004" s="14" t="s">
        <v>3685</v>
      </c>
      <c r="C1004" s="14" t="s">
        <v>857</v>
      </c>
    </row>
    <row r="1005" spans="1:3" s="18" customFormat="1" ht="17.25" customHeight="1" x14ac:dyDescent="0.25">
      <c r="A1005" s="14" t="s">
        <v>9799</v>
      </c>
      <c r="B1005" s="14" t="s">
        <v>9800</v>
      </c>
      <c r="C1005" s="14" t="s">
        <v>857</v>
      </c>
    </row>
    <row r="1006" spans="1:3" s="18" customFormat="1" ht="17.25" customHeight="1" x14ac:dyDescent="0.25">
      <c r="A1006" s="14" t="s">
        <v>10598</v>
      </c>
      <c r="B1006" s="14" t="s">
        <v>10599</v>
      </c>
      <c r="C1006" s="14" t="s">
        <v>857</v>
      </c>
    </row>
    <row r="1007" spans="1:3" s="18" customFormat="1" ht="17.25" customHeight="1" x14ac:dyDescent="0.25">
      <c r="A1007" s="14" t="s">
        <v>9751</v>
      </c>
      <c r="B1007" s="14" t="s">
        <v>9752</v>
      </c>
      <c r="C1007" s="14" t="s">
        <v>857</v>
      </c>
    </row>
    <row r="1008" spans="1:3" s="18" customFormat="1" ht="17.25" customHeight="1" x14ac:dyDescent="0.25">
      <c r="A1008" s="14" t="s">
        <v>9995</v>
      </c>
      <c r="B1008" s="14" t="s">
        <v>9996</v>
      </c>
      <c r="C1008" s="14" t="s">
        <v>857</v>
      </c>
    </row>
    <row r="1009" spans="1:3" s="18" customFormat="1" ht="17.25" customHeight="1" x14ac:dyDescent="0.25">
      <c r="A1009" s="14" t="s">
        <v>9335</v>
      </c>
      <c r="B1009" s="14" t="s">
        <v>9336</v>
      </c>
      <c r="C1009" s="14" t="s">
        <v>857</v>
      </c>
    </row>
    <row r="1010" spans="1:3" s="18" customFormat="1" ht="17.25" customHeight="1" x14ac:dyDescent="0.25">
      <c r="A1010" s="14" t="s">
        <v>9729</v>
      </c>
      <c r="B1010" s="14" t="s">
        <v>9730</v>
      </c>
      <c r="C1010" s="14" t="s">
        <v>857</v>
      </c>
    </row>
    <row r="1011" spans="1:3" s="18" customFormat="1" ht="17.25" customHeight="1" x14ac:dyDescent="0.25">
      <c r="A1011" s="14" t="s">
        <v>9835</v>
      </c>
      <c r="B1011" s="14" t="s">
        <v>9836</v>
      </c>
      <c r="C1011" s="14" t="s">
        <v>857</v>
      </c>
    </row>
    <row r="1012" spans="1:3" s="18" customFormat="1" ht="17.25" customHeight="1" x14ac:dyDescent="0.25">
      <c r="A1012" s="14" t="s">
        <v>9876</v>
      </c>
      <c r="B1012" s="14" t="s">
        <v>9877</v>
      </c>
      <c r="C1012" s="14" t="s">
        <v>857</v>
      </c>
    </row>
    <row r="1013" spans="1:3" s="18" customFormat="1" ht="17.25" customHeight="1" x14ac:dyDescent="0.25">
      <c r="A1013" s="14" t="s">
        <v>9869</v>
      </c>
      <c r="B1013" s="14" t="s">
        <v>9870</v>
      </c>
      <c r="C1013" s="14" t="s">
        <v>857</v>
      </c>
    </row>
    <row r="1014" spans="1:3" s="18" customFormat="1" ht="17.25" customHeight="1" x14ac:dyDescent="0.25">
      <c r="A1014" s="14" t="str">
        <f>"01802280626"</f>
        <v>01802280626</v>
      </c>
      <c r="B1014" s="14" t="s">
        <v>9986</v>
      </c>
      <c r="C1014" s="14" t="s">
        <v>857</v>
      </c>
    </row>
    <row r="1015" spans="1:3" s="18" customFormat="1" ht="17.25" customHeight="1" x14ac:dyDescent="0.25">
      <c r="A1015" s="14" t="s">
        <v>9863</v>
      </c>
      <c r="B1015" s="14" t="s">
        <v>9864</v>
      </c>
      <c r="C1015" s="14" t="s">
        <v>857</v>
      </c>
    </row>
    <row r="1016" spans="1:3" s="18" customFormat="1" ht="17.25" customHeight="1" x14ac:dyDescent="0.25">
      <c r="A1016" s="14" t="s">
        <v>9737</v>
      </c>
      <c r="B1016" s="14" t="s">
        <v>9738</v>
      </c>
      <c r="C1016" s="14" t="s">
        <v>857</v>
      </c>
    </row>
    <row r="1017" spans="1:3" s="18" customFormat="1" ht="17.25" customHeight="1" x14ac:dyDescent="0.25">
      <c r="A1017" s="14" t="s">
        <v>5081</v>
      </c>
      <c r="B1017" s="14" t="s">
        <v>5082</v>
      </c>
      <c r="C1017" s="14" t="s">
        <v>857</v>
      </c>
    </row>
    <row r="1018" spans="1:3" s="18" customFormat="1" ht="17.25" customHeight="1" x14ac:dyDescent="0.25">
      <c r="A1018" s="14" t="s">
        <v>9905</v>
      </c>
      <c r="B1018" s="14" t="s">
        <v>9906</v>
      </c>
      <c r="C1018" s="14" t="s">
        <v>857</v>
      </c>
    </row>
    <row r="1019" spans="1:3" s="18" customFormat="1" ht="17.25" customHeight="1" x14ac:dyDescent="0.25">
      <c r="A1019" s="14" t="s">
        <v>9956</v>
      </c>
      <c r="B1019" s="14" t="s">
        <v>9957</v>
      </c>
      <c r="C1019" s="14" t="s">
        <v>857</v>
      </c>
    </row>
    <row r="1020" spans="1:3" s="18" customFormat="1" ht="17.25" customHeight="1" x14ac:dyDescent="0.25">
      <c r="A1020" s="14" t="s">
        <v>9797</v>
      </c>
      <c r="B1020" s="14" t="s">
        <v>9798</v>
      </c>
      <c r="C1020" s="14" t="s">
        <v>857</v>
      </c>
    </row>
    <row r="1021" spans="1:3" s="18" customFormat="1" ht="17.25" customHeight="1" x14ac:dyDescent="0.25">
      <c r="A1021" s="14" t="s">
        <v>9702</v>
      </c>
      <c r="B1021" s="14" t="s">
        <v>9703</v>
      </c>
      <c r="C1021" s="14" t="s">
        <v>857</v>
      </c>
    </row>
    <row r="1022" spans="1:3" s="18" customFormat="1" ht="17.25" customHeight="1" x14ac:dyDescent="0.25">
      <c r="A1022" s="14" t="s">
        <v>9953</v>
      </c>
      <c r="B1022" s="14" t="s">
        <v>9954</v>
      </c>
      <c r="C1022" s="14" t="s">
        <v>857</v>
      </c>
    </row>
    <row r="1023" spans="1:3" s="18" customFormat="1" ht="17.25" customHeight="1" x14ac:dyDescent="0.25">
      <c r="A1023" s="14" t="s">
        <v>9423</v>
      </c>
      <c r="B1023" s="14" t="s">
        <v>9424</v>
      </c>
      <c r="C1023" s="14" t="s">
        <v>857</v>
      </c>
    </row>
    <row r="1024" spans="1:3" s="18" customFormat="1" ht="17.25" customHeight="1" x14ac:dyDescent="0.25">
      <c r="A1024" s="14" t="s">
        <v>9432</v>
      </c>
      <c r="B1024" s="14" t="s">
        <v>9433</v>
      </c>
      <c r="C1024" s="14" t="s">
        <v>857</v>
      </c>
    </row>
    <row r="1025" spans="1:3" s="18" customFormat="1" ht="17.25" customHeight="1" x14ac:dyDescent="0.25">
      <c r="A1025" s="14" t="s">
        <v>9831</v>
      </c>
      <c r="B1025" s="14" t="s">
        <v>9832</v>
      </c>
      <c r="C1025" s="14" t="s">
        <v>857</v>
      </c>
    </row>
    <row r="1026" spans="1:3" s="18" customFormat="1" ht="17.25" customHeight="1" x14ac:dyDescent="0.25">
      <c r="A1026" s="14" t="s">
        <v>9749</v>
      </c>
      <c r="B1026" s="14" t="s">
        <v>9750</v>
      </c>
      <c r="C1026" s="14" t="s">
        <v>857</v>
      </c>
    </row>
    <row r="1027" spans="1:3" s="18" customFormat="1" ht="17.25" customHeight="1" x14ac:dyDescent="0.25">
      <c r="A1027" s="14" t="s">
        <v>5393</v>
      </c>
      <c r="B1027" s="14" t="s">
        <v>5394</v>
      </c>
      <c r="C1027" s="14" t="s">
        <v>857</v>
      </c>
    </row>
    <row r="1028" spans="1:3" s="18" customFormat="1" ht="17.25" customHeight="1" x14ac:dyDescent="0.25">
      <c r="A1028" s="14" t="s">
        <v>9867</v>
      </c>
      <c r="B1028" s="14" t="s">
        <v>9868</v>
      </c>
      <c r="C1028" s="14" t="s">
        <v>857</v>
      </c>
    </row>
    <row r="1029" spans="1:3" s="18" customFormat="1" ht="17.25" customHeight="1" x14ac:dyDescent="0.25">
      <c r="A1029" s="14" t="s">
        <v>9880</v>
      </c>
      <c r="B1029" s="14" t="s">
        <v>9881</v>
      </c>
      <c r="C1029" s="14" t="s">
        <v>857</v>
      </c>
    </row>
    <row r="1030" spans="1:3" s="18" customFormat="1" ht="17.25" customHeight="1" x14ac:dyDescent="0.25">
      <c r="A1030" s="14" t="s">
        <v>9739</v>
      </c>
      <c r="B1030" s="14" t="s">
        <v>9740</v>
      </c>
      <c r="C1030" s="14" t="s">
        <v>857</v>
      </c>
    </row>
    <row r="1031" spans="1:3" s="18" customFormat="1" ht="17.25" customHeight="1" x14ac:dyDescent="0.25">
      <c r="A1031" s="14" t="s">
        <v>9674</v>
      </c>
      <c r="B1031" s="14" t="s">
        <v>9675</v>
      </c>
      <c r="C1031" s="14" t="s">
        <v>857</v>
      </c>
    </row>
    <row r="1032" spans="1:3" s="18" customFormat="1" ht="17.25" customHeight="1" x14ac:dyDescent="0.25">
      <c r="A1032" s="14" t="s">
        <v>3755</v>
      </c>
      <c r="B1032" s="14" t="s">
        <v>3756</v>
      </c>
      <c r="C1032" s="14" t="s">
        <v>857</v>
      </c>
    </row>
    <row r="1033" spans="1:3" s="18" customFormat="1" ht="17.25" customHeight="1" x14ac:dyDescent="0.25">
      <c r="A1033" s="14" t="s">
        <v>9678</v>
      </c>
      <c r="B1033" s="14" t="s">
        <v>9679</v>
      </c>
      <c r="C1033" s="14" t="s">
        <v>857</v>
      </c>
    </row>
    <row r="1034" spans="1:3" s="18" customFormat="1" ht="17.25" customHeight="1" x14ac:dyDescent="0.25">
      <c r="A1034" s="14" t="s">
        <v>9903</v>
      </c>
      <c r="B1034" s="14" t="s">
        <v>9904</v>
      </c>
      <c r="C1034" s="14" t="s">
        <v>857</v>
      </c>
    </row>
    <row r="1035" spans="1:3" s="18" customFormat="1" ht="17.25" customHeight="1" x14ac:dyDescent="0.25">
      <c r="A1035" s="14" t="s">
        <v>9428</v>
      </c>
      <c r="B1035" s="14" t="s">
        <v>9429</v>
      </c>
      <c r="C1035" s="14" t="s">
        <v>857</v>
      </c>
    </row>
    <row r="1036" spans="1:3" s="18" customFormat="1" ht="17.25" customHeight="1" x14ac:dyDescent="0.25">
      <c r="A1036" s="14" t="s">
        <v>855</v>
      </c>
      <c r="B1036" s="14" t="s">
        <v>856</v>
      </c>
      <c r="C1036" s="14" t="s">
        <v>857</v>
      </c>
    </row>
    <row r="1037" spans="1:3" s="18" customFormat="1" ht="17.25" customHeight="1" x14ac:dyDescent="0.25">
      <c r="A1037" s="14" t="s">
        <v>9795</v>
      </c>
      <c r="B1037" s="14" t="s">
        <v>9796</v>
      </c>
      <c r="C1037" s="14" t="s">
        <v>857</v>
      </c>
    </row>
    <row r="1038" spans="1:3" s="18" customFormat="1" ht="17.25" customHeight="1" x14ac:dyDescent="0.25">
      <c r="A1038" s="14" t="s">
        <v>9853</v>
      </c>
      <c r="B1038" s="14" t="s">
        <v>9854</v>
      </c>
      <c r="C1038" s="14" t="s">
        <v>857</v>
      </c>
    </row>
    <row r="1039" spans="1:3" s="18" customFormat="1" ht="17.25" customHeight="1" x14ac:dyDescent="0.25">
      <c r="A1039" s="14" t="s">
        <v>9648</v>
      </c>
      <c r="B1039" s="14" t="s">
        <v>9649</v>
      </c>
      <c r="C1039" s="14" t="s">
        <v>857</v>
      </c>
    </row>
    <row r="1040" spans="1:3" s="18" customFormat="1" ht="17.25" customHeight="1" x14ac:dyDescent="0.25">
      <c r="A1040" s="14" t="s">
        <v>9833</v>
      </c>
      <c r="B1040" s="14" t="s">
        <v>9834</v>
      </c>
      <c r="C1040" s="14" t="s">
        <v>857</v>
      </c>
    </row>
    <row r="1041" spans="1:3" s="18" customFormat="1" ht="17.25" customHeight="1" x14ac:dyDescent="0.25">
      <c r="A1041" s="14" t="s">
        <v>9843</v>
      </c>
      <c r="B1041" s="14" t="s">
        <v>9844</v>
      </c>
      <c r="C1041" s="14" t="s">
        <v>857</v>
      </c>
    </row>
    <row r="1042" spans="1:3" s="18" customFormat="1" ht="17.25" customHeight="1" x14ac:dyDescent="0.25">
      <c r="A1042" s="14" t="s">
        <v>9861</v>
      </c>
      <c r="B1042" s="14" t="s">
        <v>9862</v>
      </c>
      <c r="C1042" s="14" t="s">
        <v>857</v>
      </c>
    </row>
    <row r="1043" spans="1:3" s="18" customFormat="1" ht="17.25" customHeight="1" x14ac:dyDescent="0.25">
      <c r="A1043" s="14" t="s">
        <v>9741</v>
      </c>
      <c r="B1043" s="14" t="s">
        <v>9742</v>
      </c>
      <c r="C1043" s="14" t="s">
        <v>857</v>
      </c>
    </row>
    <row r="1044" spans="1:3" s="18" customFormat="1" ht="17.25" customHeight="1" x14ac:dyDescent="0.25">
      <c r="A1044" s="14" t="s">
        <v>3856</v>
      </c>
      <c r="B1044" s="14" t="s">
        <v>3857</v>
      </c>
      <c r="C1044" s="14" t="s">
        <v>857</v>
      </c>
    </row>
    <row r="1045" spans="1:3" s="18" customFormat="1" ht="17.25" customHeight="1" x14ac:dyDescent="0.25">
      <c r="A1045" s="14" t="s">
        <v>9899</v>
      </c>
      <c r="B1045" s="14" t="s">
        <v>9900</v>
      </c>
      <c r="C1045" s="14" t="s">
        <v>857</v>
      </c>
    </row>
    <row r="1046" spans="1:3" s="18" customFormat="1" ht="17.25" customHeight="1" x14ac:dyDescent="0.25">
      <c r="A1046" s="14" t="s">
        <v>9878</v>
      </c>
      <c r="B1046" s="14" t="s">
        <v>9879</v>
      </c>
      <c r="C1046" s="14" t="s">
        <v>857</v>
      </c>
    </row>
    <row r="1047" spans="1:3" s="18" customFormat="1" ht="17.25" customHeight="1" x14ac:dyDescent="0.25">
      <c r="A1047" s="14" t="s">
        <v>9865</v>
      </c>
      <c r="B1047" s="14" t="s">
        <v>9866</v>
      </c>
      <c r="C1047" s="14" t="s">
        <v>857</v>
      </c>
    </row>
    <row r="1048" spans="1:3" s="18" customFormat="1" ht="17.25" customHeight="1" x14ac:dyDescent="0.25">
      <c r="A1048" s="14" t="s">
        <v>9809</v>
      </c>
      <c r="B1048" s="14" t="s">
        <v>9810</v>
      </c>
      <c r="C1048" s="14" t="s">
        <v>857</v>
      </c>
    </row>
    <row r="1049" spans="1:3" s="18" customFormat="1" ht="17.25" customHeight="1" x14ac:dyDescent="0.25">
      <c r="A1049" s="14" t="s">
        <v>9845</v>
      </c>
      <c r="B1049" s="14" t="s">
        <v>9846</v>
      </c>
      <c r="C1049" s="14" t="s">
        <v>857</v>
      </c>
    </row>
    <row r="1050" spans="1:3" s="18" customFormat="1" ht="17.25" customHeight="1" x14ac:dyDescent="0.25">
      <c r="A1050" s="14" t="s">
        <v>9790</v>
      </c>
      <c r="B1050" s="14" t="s">
        <v>9791</v>
      </c>
      <c r="C1050" s="14" t="s">
        <v>857</v>
      </c>
    </row>
    <row r="1051" spans="1:3" s="18" customFormat="1" ht="17.25" customHeight="1" x14ac:dyDescent="0.25">
      <c r="A1051" s="14" t="s">
        <v>9726</v>
      </c>
      <c r="B1051" s="14" t="s">
        <v>9727</v>
      </c>
      <c r="C1051" s="14" t="s">
        <v>857</v>
      </c>
    </row>
    <row r="1052" spans="1:3" s="18" customFormat="1" ht="17.25" customHeight="1" x14ac:dyDescent="0.25">
      <c r="A1052" s="14" t="s">
        <v>9901</v>
      </c>
      <c r="B1052" s="14" t="s">
        <v>9902</v>
      </c>
      <c r="C1052" s="14" t="s">
        <v>857</v>
      </c>
    </row>
    <row r="1053" spans="1:3" s="18" customFormat="1" ht="17.25" customHeight="1" x14ac:dyDescent="0.25">
      <c r="A1053" s="14" t="s">
        <v>9884</v>
      </c>
      <c r="B1053" s="14" t="s">
        <v>9885</v>
      </c>
      <c r="C1053" s="14" t="s">
        <v>857</v>
      </c>
    </row>
    <row r="1054" spans="1:3" s="18" customFormat="1" ht="17.25" customHeight="1" x14ac:dyDescent="0.25">
      <c r="A1054" s="14" t="s">
        <v>9947</v>
      </c>
      <c r="B1054" s="14" t="s">
        <v>9948</v>
      </c>
      <c r="C1054" s="14" t="s">
        <v>857</v>
      </c>
    </row>
    <row r="1055" spans="1:3" s="18" customFormat="1" ht="17.25" customHeight="1" x14ac:dyDescent="0.25">
      <c r="A1055" s="14" t="s">
        <v>9857</v>
      </c>
      <c r="B1055" s="14" t="s">
        <v>9858</v>
      </c>
      <c r="C1055" s="14" t="s">
        <v>857</v>
      </c>
    </row>
    <row r="1056" spans="1:3" s="18" customFormat="1" ht="17.25" customHeight="1" x14ac:dyDescent="0.25">
      <c r="A1056" s="14" t="s">
        <v>9847</v>
      </c>
      <c r="B1056" s="14" t="s">
        <v>9848</v>
      </c>
      <c r="C1056" s="14" t="s">
        <v>857</v>
      </c>
    </row>
    <row r="1057" spans="1:3" s="18" customFormat="1" ht="17.25" customHeight="1" x14ac:dyDescent="0.25">
      <c r="A1057" s="14" t="s">
        <v>9886</v>
      </c>
      <c r="B1057" s="14" t="s">
        <v>9887</v>
      </c>
      <c r="C1057" s="14" t="s">
        <v>857</v>
      </c>
    </row>
    <row r="1058" spans="1:3" s="18" customFormat="1" ht="17.25" customHeight="1" x14ac:dyDescent="0.25">
      <c r="A1058" s="14" t="s">
        <v>9807</v>
      </c>
      <c r="B1058" s="14" t="s">
        <v>9808</v>
      </c>
      <c r="C1058" s="14" t="s">
        <v>857</v>
      </c>
    </row>
    <row r="1059" spans="1:3" s="18" customFormat="1" ht="17.25" customHeight="1" x14ac:dyDescent="0.25">
      <c r="A1059" s="14" t="s">
        <v>9851</v>
      </c>
      <c r="B1059" s="14" t="s">
        <v>9852</v>
      </c>
      <c r="C1059" s="14" t="s">
        <v>857</v>
      </c>
    </row>
    <row r="1060" spans="1:3" s="18" customFormat="1" ht="17.25" customHeight="1" x14ac:dyDescent="0.25">
      <c r="A1060" s="14" t="s">
        <v>9430</v>
      </c>
      <c r="B1060" s="14" t="s">
        <v>9431</v>
      </c>
      <c r="C1060" s="14" t="s">
        <v>857</v>
      </c>
    </row>
    <row r="1061" spans="1:3" s="18" customFormat="1" ht="17.25" customHeight="1" x14ac:dyDescent="0.25">
      <c r="A1061" s="14" t="s">
        <v>9747</v>
      </c>
      <c r="B1061" s="14" t="s">
        <v>9748</v>
      </c>
      <c r="C1061" s="14" t="s">
        <v>857</v>
      </c>
    </row>
    <row r="1062" spans="1:3" s="18" customFormat="1" ht="17.25" customHeight="1" x14ac:dyDescent="0.25">
      <c r="A1062" s="14" t="s">
        <v>9837</v>
      </c>
      <c r="B1062" s="14" t="s">
        <v>9838</v>
      </c>
      <c r="C1062" s="14" t="s">
        <v>857</v>
      </c>
    </row>
    <row r="1063" spans="1:3" s="18" customFormat="1" ht="17.25" customHeight="1" x14ac:dyDescent="0.25">
      <c r="A1063" s="14" t="s">
        <v>9855</v>
      </c>
      <c r="B1063" s="14" t="s">
        <v>9856</v>
      </c>
      <c r="C1063" s="14" t="s">
        <v>857</v>
      </c>
    </row>
    <row r="1064" spans="1:3" s="18" customFormat="1" ht="17.25" customHeight="1" x14ac:dyDescent="0.25">
      <c r="A1064" s="14" t="s">
        <v>9951</v>
      </c>
      <c r="B1064" s="14" t="s">
        <v>9952</v>
      </c>
      <c r="C1064" s="14" t="s">
        <v>857</v>
      </c>
    </row>
    <row r="1065" spans="1:3" s="18" customFormat="1" ht="17.25" customHeight="1" x14ac:dyDescent="0.25">
      <c r="A1065" s="14" t="str">
        <f>"01510340621"</f>
        <v>01510340621</v>
      </c>
      <c r="B1065" s="14" t="s">
        <v>6226</v>
      </c>
      <c r="C1065" s="14" t="s">
        <v>857</v>
      </c>
    </row>
    <row r="1066" spans="1:3" s="18" customFormat="1" ht="17.25" customHeight="1" x14ac:dyDescent="0.25">
      <c r="A1066" s="14" t="str">
        <f>"01556770624"</f>
        <v>01556770624</v>
      </c>
      <c r="B1066" s="14" t="s">
        <v>9045</v>
      </c>
      <c r="C1066" s="14" t="s">
        <v>857</v>
      </c>
    </row>
    <row r="1067" spans="1:3" s="18" customFormat="1" ht="17.25" customHeight="1" x14ac:dyDescent="0.25">
      <c r="A1067" s="14" t="s">
        <v>9916</v>
      </c>
      <c r="B1067" s="14" t="s">
        <v>9917</v>
      </c>
      <c r="C1067" s="14" t="s">
        <v>857</v>
      </c>
    </row>
    <row r="1068" spans="1:3" s="18" customFormat="1" ht="17.25" customHeight="1" x14ac:dyDescent="0.25">
      <c r="A1068" s="14" t="s">
        <v>9735</v>
      </c>
      <c r="B1068" s="14" t="s">
        <v>9736</v>
      </c>
      <c r="C1068" s="14" t="s">
        <v>857</v>
      </c>
    </row>
    <row r="1069" spans="1:3" s="18" customFormat="1" ht="17.25" customHeight="1" x14ac:dyDescent="0.25">
      <c r="A1069" s="14" t="s">
        <v>9907</v>
      </c>
      <c r="B1069" s="14" t="s">
        <v>9908</v>
      </c>
      <c r="C1069" s="14" t="s">
        <v>857</v>
      </c>
    </row>
    <row r="1070" spans="1:3" s="18" customFormat="1" ht="17.25" customHeight="1" x14ac:dyDescent="0.25">
      <c r="A1070" s="14" t="str">
        <f>"03380660161"</f>
        <v>03380660161</v>
      </c>
      <c r="B1070" s="14" t="s">
        <v>966</v>
      </c>
      <c r="C1070" s="14" t="s">
        <v>238</v>
      </c>
    </row>
    <row r="1071" spans="1:3" s="18" customFormat="1" ht="17.25" customHeight="1" x14ac:dyDescent="0.25">
      <c r="A1071" s="14" t="str">
        <f>"03464590169"</f>
        <v>03464590169</v>
      </c>
      <c r="B1071" s="14" t="s">
        <v>3424</v>
      </c>
      <c r="C1071" s="14" t="s">
        <v>238</v>
      </c>
    </row>
    <row r="1072" spans="1:3" s="18" customFormat="1" ht="17.25" customHeight="1" x14ac:dyDescent="0.25">
      <c r="A1072" s="14" t="str">
        <f>"00728690165"</f>
        <v>00728690165</v>
      </c>
      <c r="B1072" s="14" t="s">
        <v>1123</v>
      </c>
      <c r="C1072" s="14" t="s">
        <v>238</v>
      </c>
    </row>
    <row r="1073" spans="1:3" s="18" customFormat="1" ht="17.25" customHeight="1" x14ac:dyDescent="0.25">
      <c r="A1073" s="14" t="str">
        <f>"03050680168"</f>
        <v>03050680168</v>
      </c>
      <c r="B1073" s="14" t="s">
        <v>5031</v>
      </c>
      <c r="C1073" s="14" t="s">
        <v>238</v>
      </c>
    </row>
    <row r="1074" spans="1:3" s="18" customFormat="1" ht="17.25" customHeight="1" x14ac:dyDescent="0.25">
      <c r="A1074" s="14" t="str">
        <f>"01904470166"</f>
        <v>01904470166</v>
      </c>
      <c r="B1074" s="14" t="s">
        <v>1047</v>
      </c>
      <c r="C1074" s="14" t="s">
        <v>238</v>
      </c>
    </row>
    <row r="1075" spans="1:3" s="18" customFormat="1" ht="17.25" customHeight="1" x14ac:dyDescent="0.25">
      <c r="A1075" s="14" t="str">
        <f>"02576890160"</f>
        <v>02576890160</v>
      </c>
      <c r="B1075" s="14" t="s">
        <v>7690</v>
      </c>
      <c r="C1075" s="14" t="s">
        <v>238</v>
      </c>
    </row>
    <row r="1076" spans="1:3" s="18" customFormat="1" ht="17.25" customHeight="1" x14ac:dyDescent="0.25">
      <c r="A1076" s="14" t="str">
        <f>"02913210163"</f>
        <v>02913210163</v>
      </c>
      <c r="B1076" s="14" t="s">
        <v>3439</v>
      </c>
      <c r="C1076" s="14" t="s">
        <v>238</v>
      </c>
    </row>
    <row r="1077" spans="1:3" s="18" customFormat="1" ht="17.25" customHeight="1" x14ac:dyDescent="0.25">
      <c r="A1077" s="14" t="str">
        <f>"02325030167"</f>
        <v>02325030167</v>
      </c>
      <c r="B1077" s="14" t="s">
        <v>7689</v>
      </c>
      <c r="C1077" s="14" t="s">
        <v>238</v>
      </c>
    </row>
    <row r="1078" spans="1:3" s="18" customFormat="1" ht="17.25" customHeight="1" x14ac:dyDescent="0.25">
      <c r="A1078" s="14" t="str">
        <f>"02783950161"</f>
        <v>02783950161</v>
      </c>
      <c r="B1078" s="14" t="s">
        <v>1088</v>
      </c>
      <c r="C1078" s="14" t="s">
        <v>238</v>
      </c>
    </row>
    <row r="1079" spans="1:3" s="18" customFormat="1" ht="17.25" customHeight="1" x14ac:dyDescent="0.25">
      <c r="A1079" s="14" t="str">
        <f>"02466630163"</f>
        <v>02466630163</v>
      </c>
      <c r="B1079" s="14" t="s">
        <v>1107</v>
      </c>
      <c r="C1079" s="14" t="s">
        <v>238</v>
      </c>
    </row>
    <row r="1080" spans="1:3" s="18" customFormat="1" ht="17.25" customHeight="1" x14ac:dyDescent="0.25">
      <c r="A1080" s="14" t="str">
        <f>"02807790163"</f>
        <v>02807790163</v>
      </c>
      <c r="B1080" s="14" t="s">
        <v>996</v>
      </c>
      <c r="C1080" s="14" t="s">
        <v>238</v>
      </c>
    </row>
    <row r="1081" spans="1:3" s="18" customFormat="1" ht="17.25" customHeight="1" x14ac:dyDescent="0.25">
      <c r="A1081" s="14" t="str">
        <f>"03077090169"</f>
        <v>03077090169</v>
      </c>
      <c r="B1081" s="14" t="s">
        <v>7603</v>
      </c>
      <c r="C1081" s="14" t="s">
        <v>238</v>
      </c>
    </row>
    <row r="1082" spans="1:3" s="18" customFormat="1" ht="17.25" customHeight="1" x14ac:dyDescent="0.25">
      <c r="A1082" s="14" t="str">
        <f>"03330300165"</f>
        <v>03330300165</v>
      </c>
      <c r="B1082" s="14" t="s">
        <v>393</v>
      </c>
      <c r="C1082" s="14" t="s">
        <v>238</v>
      </c>
    </row>
    <row r="1083" spans="1:3" s="18" customFormat="1" ht="17.25" customHeight="1" x14ac:dyDescent="0.25">
      <c r="A1083" s="14" t="str">
        <f>"03132540166"</f>
        <v>03132540166</v>
      </c>
      <c r="B1083" s="14" t="s">
        <v>1081</v>
      </c>
      <c r="C1083" s="14" t="s">
        <v>238</v>
      </c>
    </row>
    <row r="1084" spans="1:3" s="18" customFormat="1" ht="17.25" customHeight="1" x14ac:dyDescent="0.25">
      <c r="A1084" s="14" t="str">
        <f>"00652410168"</f>
        <v>00652410168</v>
      </c>
      <c r="B1084" s="14" t="s">
        <v>997</v>
      </c>
      <c r="C1084" s="14" t="s">
        <v>238</v>
      </c>
    </row>
    <row r="1085" spans="1:3" s="18" customFormat="1" ht="17.25" customHeight="1" x14ac:dyDescent="0.25">
      <c r="A1085" s="14" t="str">
        <f>"02369450164"</f>
        <v>02369450164</v>
      </c>
      <c r="B1085" s="14" t="s">
        <v>3435</v>
      </c>
      <c r="C1085" s="14" t="s">
        <v>238</v>
      </c>
    </row>
    <row r="1086" spans="1:3" s="18" customFormat="1" ht="17.25" customHeight="1" x14ac:dyDescent="0.25">
      <c r="A1086" s="14" t="str">
        <f>"03007040169"</f>
        <v>03007040169</v>
      </c>
      <c r="B1086" s="14" t="s">
        <v>7668</v>
      </c>
      <c r="C1086" s="14" t="s">
        <v>238</v>
      </c>
    </row>
    <row r="1087" spans="1:3" s="18" customFormat="1" ht="17.25" customHeight="1" x14ac:dyDescent="0.25">
      <c r="A1087" s="14" t="str">
        <f>"00225120161"</f>
        <v>00225120161</v>
      </c>
      <c r="B1087" s="14" t="s">
        <v>1166</v>
      </c>
      <c r="C1087" s="14" t="s">
        <v>238</v>
      </c>
    </row>
    <row r="1088" spans="1:3" s="18" customFormat="1" ht="17.25" customHeight="1" x14ac:dyDescent="0.25">
      <c r="A1088" s="14" t="str">
        <f>"02527010165"</f>
        <v>02527010165</v>
      </c>
      <c r="B1088" s="14" t="s">
        <v>5850</v>
      </c>
      <c r="C1088" s="14" t="s">
        <v>238</v>
      </c>
    </row>
    <row r="1089" spans="1:3" s="18" customFormat="1" ht="17.25" customHeight="1" x14ac:dyDescent="0.25">
      <c r="A1089" s="14" t="s">
        <v>1164</v>
      </c>
      <c r="B1089" s="14" t="s">
        <v>1165</v>
      </c>
      <c r="C1089" s="14" t="s">
        <v>238</v>
      </c>
    </row>
    <row r="1090" spans="1:3" s="18" customFormat="1" ht="17.25" customHeight="1" x14ac:dyDescent="0.25">
      <c r="A1090" s="14" t="s">
        <v>1157</v>
      </c>
      <c r="B1090" s="14" t="s">
        <v>1158</v>
      </c>
      <c r="C1090" s="14" t="s">
        <v>238</v>
      </c>
    </row>
    <row r="1091" spans="1:3" s="18" customFormat="1" ht="17.25" customHeight="1" x14ac:dyDescent="0.25">
      <c r="A1091" s="14" t="str">
        <f>"02893300166"</f>
        <v>02893300166</v>
      </c>
      <c r="B1091" s="14" t="s">
        <v>604</v>
      </c>
      <c r="C1091" s="14" t="s">
        <v>238</v>
      </c>
    </row>
    <row r="1092" spans="1:3" s="18" customFormat="1" ht="17.25" customHeight="1" x14ac:dyDescent="0.25">
      <c r="A1092" s="14" t="s">
        <v>4676</v>
      </c>
      <c r="B1092" s="14" t="s">
        <v>4677</v>
      </c>
      <c r="C1092" s="14" t="s">
        <v>238</v>
      </c>
    </row>
    <row r="1093" spans="1:3" s="18" customFormat="1" ht="17.25" customHeight="1" x14ac:dyDescent="0.25">
      <c r="A1093" s="14" t="s">
        <v>632</v>
      </c>
      <c r="B1093" s="14" t="s">
        <v>633</v>
      </c>
      <c r="C1093" s="14" t="s">
        <v>238</v>
      </c>
    </row>
    <row r="1094" spans="1:3" s="18" customFormat="1" ht="17.25" customHeight="1" x14ac:dyDescent="0.25">
      <c r="A1094" s="14" t="s">
        <v>1406</v>
      </c>
      <c r="B1094" s="14" t="s">
        <v>1407</v>
      </c>
      <c r="C1094" s="14" t="s">
        <v>238</v>
      </c>
    </row>
    <row r="1095" spans="1:3" s="18" customFormat="1" ht="17.25" customHeight="1" x14ac:dyDescent="0.25">
      <c r="A1095" s="14" t="s">
        <v>1162</v>
      </c>
      <c r="B1095" s="14" t="s">
        <v>1163</v>
      </c>
      <c r="C1095" s="14" t="s">
        <v>238</v>
      </c>
    </row>
    <row r="1096" spans="1:3" s="18" customFormat="1" ht="17.25" customHeight="1" x14ac:dyDescent="0.25">
      <c r="A1096" s="14" t="s">
        <v>958</v>
      </c>
      <c r="B1096" s="14" t="s">
        <v>959</v>
      </c>
      <c r="C1096" s="14" t="s">
        <v>238</v>
      </c>
    </row>
    <row r="1097" spans="1:3" s="18" customFormat="1" ht="17.25" customHeight="1" x14ac:dyDescent="0.25">
      <c r="A1097" s="14" t="s">
        <v>5783</v>
      </c>
      <c r="B1097" s="14" t="s">
        <v>5784</v>
      </c>
      <c r="C1097" s="14" t="s">
        <v>238</v>
      </c>
    </row>
    <row r="1098" spans="1:3" s="18" customFormat="1" ht="17.25" customHeight="1" x14ac:dyDescent="0.25">
      <c r="A1098" s="14" t="str">
        <f>"02559650169"</f>
        <v>02559650169</v>
      </c>
      <c r="B1098" s="14" t="s">
        <v>2402</v>
      </c>
      <c r="C1098" s="14" t="s">
        <v>238</v>
      </c>
    </row>
    <row r="1099" spans="1:3" s="18" customFormat="1" ht="17.25" customHeight="1" x14ac:dyDescent="0.25">
      <c r="A1099" s="14" t="s">
        <v>7687</v>
      </c>
      <c r="B1099" s="14" t="s">
        <v>7688</v>
      </c>
      <c r="C1099" s="14" t="s">
        <v>238</v>
      </c>
    </row>
    <row r="1100" spans="1:3" s="18" customFormat="1" ht="17.25" customHeight="1" x14ac:dyDescent="0.25">
      <c r="A1100" s="14" t="s">
        <v>8355</v>
      </c>
      <c r="B1100" s="14" t="s">
        <v>8356</v>
      </c>
      <c r="C1100" s="14" t="s">
        <v>238</v>
      </c>
    </row>
    <row r="1101" spans="1:3" s="18" customFormat="1" ht="17.25" customHeight="1" x14ac:dyDescent="0.25">
      <c r="A1101" s="14" t="str">
        <f>"04188080164"</f>
        <v>04188080164</v>
      </c>
      <c r="B1101" s="14" t="s">
        <v>5671</v>
      </c>
      <c r="C1101" s="14" t="s">
        <v>238</v>
      </c>
    </row>
    <row r="1102" spans="1:3" s="18" customFormat="1" ht="17.25" customHeight="1" x14ac:dyDescent="0.25">
      <c r="A1102" s="14" t="str">
        <f>"04318700160"</f>
        <v>04318700160</v>
      </c>
      <c r="B1102" s="14" t="s">
        <v>5597</v>
      </c>
      <c r="C1102" s="14" t="s">
        <v>238</v>
      </c>
    </row>
    <row r="1103" spans="1:3" s="18" customFormat="1" ht="17.25" customHeight="1" x14ac:dyDescent="0.25">
      <c r="A1103" s="14" t="str">
        <f>"02728980166"</f>
        <v>02728980166</v>
      </c>
      <c r="B1103" s="14" t="s">
        <v>1118</v>
      </c>
      <c r="C1103" s="14" t="s">
        <v>238</v>
      </c>
    </row>
    <row r="1104" spans="1:3" s="18" customFormat="1" ht="17.25" customHeight="1" x14ac:dyDescent="0.25">
      <c r="A1104" s="14" t="s">
        <v>7691</v>
      </c>
      <c r="B1104" s="14" t="s">
        <v>7692</v>
      </c>
      <c r="C1104" s="14" t="s">
        <v>238</v>
      </c>
    </row>
    <row r="1105" spans="1:3" s="18" customFormat="1" ht="17.25" customHeight="1" x14ac:dyDescent="0.25">
      <c r="A1105" s="14" t="s">
        <v>7889</v>
      </c>
      <c r="B1105" s="14" t="s">
        <v>7890</v>
      </c>
      <c r="C1105" s="14" t="s">
        <v>238</v>
      </c>
    </row>
    <row r="1106" spans="1:3" s="18" customFormat="1" ht="17.25" customHeight="1" x14ac:dyDescent="0.25">
      <c r="A1106" s="14" t="s">
        <v>7804</v>
      </c>
      <c r="B1106" s="14" t="s">
        <v>7805</v>
      </c>
      <c r="C1106" s="14" t="s">
        <v>238</v>
      </c>
    </row>
    <row r="1107" spans="1:3" s="18" customFormat="1" ht="17.25" customHeight="1" x14ac:dyDescent="0.25">
      <c r="A1107" s="14" t="s">
        <v>1073</v>
      </c>
      <c r="B1107" s="14" t="s">
        <v>1074</v>
      </c>
      <c r="C1107" s="14" t="s">
        <v>238</v>
      </c>
    </row>
    <row r="1108" spans="1:3" s="18" customFormat="1" ht="17.25" customHeight="1" x14ac:dyDescent="0.25">
      <c r="A1108" s="14" t="s">
        <v>3431</v>
      </c>
      <c r="B1108" s="14" t="s">
        <v>3432</v>
      </c>
      <c r="C1108" s="14" t="s">
        <v>238</v>
      </c>
    </row>
    <row r="1109" spans="1:3" s="18" customFormat="1" ht="17.25" customHeight="1" x14ac:dyDescent="0.25">
      <c r="A1109" s="14" t="str">
        <f>"04055810164"</f>
        <v>04055810164</v>
      </c>
      <c r="B1109" s="14" t="s">
        <v>6051</v>
      </c>
      <c r="C1109" s="14" t="s">
        <v>238</v>
      </c>
    </row>
    <row r="1110" spans="1:3" s="18" customFormat="1" ht="17.25" customHeight="1" x14ac:dyDescent="0.25">
      <c r="A1110" s="14" t="str">
        <f>"02799800160"</f>
        <v>02799800160</v>
      </c>
      <c r="B1110" s="14" t="s">
        <v>3423</v>
      </c>
      <c r="C1110" s="14" t="s">
        <v>238</v>
      </c>
    </row>
    <row r="1111" spans="1:3" s="18" customFormat="1" ht="17.25" customHeight="1" x14ac:dyDescent="0.25">
      <c r="A1111" s="14" t="str">
        <f>"00419090162"</f>
        <v>00419090162</v>
      </c>
      <c r="B1111" s="14" t="s">
        <v>5473</v>
      </c>
      <c r="C1111" s="14" t="s">
        <v>238</v>
      </c>
    </row>
    <row r="1112" spans="1:3" s="18" customFormat="1" ht="17.25" customHeight="1" x14ac:dyDescent="0.25">
      <c r="A1112" s="14" t="str">
        <f>"03050070162"</f>
        <v>03050070162</v>
      </c>
      <c r="B1112" s="14" t="s">
        <v>7645</v>
      </c>
      <c r="C1112" s="14" t="s">
        <v>238</v>
      </c>
    </row>
    <row r="1113" spans="1:3" s="18" customFormat="1" ht="17.25" customHeight="1" x14ac:dyDescent="0.25">
      <c r="A1113" s="14" t="str">
        <f>"03990760161"</f>
        <v>03990760161</v>
      </c>
      <c r="B1113" s="14" t="s">
        <v>237</v>
      </c>
      <c r="C1113" s="14" t="s">
        <v>238</v>
      </c>
    </row>
    <row r="1114" spans="1:3" s="18" customFormat="1" ht="17.25" customHeight="1" x14ac:dyDescent="0.25">
      <c r="A1114" s="14" t="s">
        <v>7680</v>
      </c>
      <c r="B1114" s="14" t="s">
        <v>7681</v>
      </c>
      <c r="C1114" s="14" t="s">
        <v>238</v>
      </c>
    </row>
    <row r="1115" spans="1:3" s="18" customFormat="1" ht="17.25" customHeight="1" x14ac:dyDescent="0.25">
      <c r="A1115" s="14" t="s">
        <v>3429</v>
      </c>
      <c r="B1115" s="14" t="s">
        <v>3430</v>
      </c>
      <c r="C1115" s="14" t="s">
        <v>238</v>
      </c>
    </row>
    <row r="1116" spans="1:3" s="18" customFormat="1" ht="17.25" customHeight="1" x14ac:dyDescent="0.25">
      <c r="A1116" s="14" t="s">
        <v>7811</v>
      </c>
      <c r="B1116" s="14" t="s">
        <v>7812</v>
      </c>
      <c r="C1116" s="14" t="s">
        <v>238</v>
      </c>
    </row>
    <row r="1117" spans="1:3" s="18" customFormat="1" ht="17.25" customHeight="1" x14ac:dyDescent="0.25">
      <c r="A1117" s="14" t="s">
        <v>3503</v>
      </c>
      <c r="B1117" s="14" t="s">
        <v>3504</v>
      </c>
      <c r="C1117" s="14" t="s">
        <v>238</v>
      </c>
    </row>
    <row r="1118" spans="1:3" s="18" customFormat="1" ht="17.25" customHeight="1" x14ac:dyDescent="0.25">
      <c r="A1118" s="14" t="s">
        <v>7166</v>
      </c>
      <c r="B1118" s="14" t="s">
        <v>7167</v>
      </c>
      <c r="C1118" s="14" t="s">
        <v>238</v>
      </c>
    </row>
    <row r="1119" spans="1:3" s="18" customFormat="1" ht="17.25" customHeight="1" x14ac:dyDescent="0.25">
      <c r="A1119" s="14" t="str">
        <f>"03855380162"</f>
        <v>03855380162</v>
      </c>
      <c r="B1119" s="14" t="s">
        <v>478</v>
      </c>
      <c r="C1119" s="14" t="s">
        <v>238</v>
      </c>
    </row>
    <row r="1120" spans="1:3" s="18" customFormat="1" ht="17.25" customHeight="1" x14ac:dyDescent="0.25">
      <c r="A1120" s="14" t="s">
        <v>1116</v>
      </c>
      <c r="B1120" s="14" t="s">
        <v>1117</v>
      </c>
      <c r="C1120" s="14" t="s">
        <v>238</v>
      </c>
    </row>
    <row r="1121" spans="1:3" s="18" customFormat="1" ht="17.25" customHeight="1" x14ac:dyDescent="0.25">
      <c r="A1121" s="14" t="str">
        <f>"02290690169"</f>
        <v>02290690169</v>
      </c>
      <c r="B1121" s="14" t="s">
        <v>7239</v>
      </c>
      <c r="C1121" s="14" t="s">
        <v>238</v>
      </c>
    </row>
    <row r="1122" spans="1:3" s="18" customFormat="1" ht="17.25" customHeight="1" x14ac:dyDescent="0.25">
      <c r="A1122" s="14" t="str">
        <f>"04186550168"</f>
        <v>04186550168</v>
      </c>
      <c r="B1122" s="14" t="s">
        <v>3748</v>
      </c>
      <c r="C1122" s="14" t="s">
        <v>238</v>
      </c>
    </row>
    <row r="1123" spans="1:3" s="18" customFormat="1" ht="17.25" customHeight="1" x14ac:dyDescent="0.25">
      <c r="A1123" s="14" t="str">
        <f>"03333590168"</f>
        <v>03333590168</v>
      </c>
      <c r="B1123" s="14" t="s">
        <v>1159</v>
      </c>
      <c r="C1123" s="14" t="s">
        <v>238</v>
      </c>
    </row>
    <row r="1124" spans="1:3" s="18" customFormat="1" ht="17.25" customHeight="1" x14ac:dyDescent="0.25">
      <c r="A1124" s="14" t="str">
        <f>"02426450165"</f>
        <v>02426450165</v>
      </c>
      <c r="B1124" s="14" t="s">
        <v>7639</v>
      </c>
      <c r="C1124" s="14" t="s">
        <v>238</v>
      </c>
    </row>
    <row r="1125" spans="1:3" s="18" customFormat="1" ht="17.25" customHeight="1" x14ac:dyDescent="0.25">
      <c r="A1125" s="14" t="str">
        <f>"03116600168"</f>
        <v>03116600168</v>
      </c>
      <c r="B1125" s="14" t="s">
        <v>1089</v>
      </c>
      <c r="C1125" s="14" t="s">
        <v>238</v>
      </c>
    </row>
    <row r="1126" spans="1:3" s="18" customFormat="1" ht="17.25" customHeight="1" x14ac:dyDescent="0.25">
      <c r="A1126" s="14" t="s">
        <v>6966</v>
      </c>
      <c r="B1126" s="14" t="s">
        <v>6967</v>
      </c>
      <c r="C1126" s="14" t="s">
        <v>238</v>
      </c>
    </row>
    <row r="1127" spans="1:3" s="18" customFormat="1" ht="17.25" customHeight="1" x14ac:dyDescent="0.25">
      <c r="A1127" s="14" t="s">
        <v>7245</v>
      </c>
      <c r="B1127" s="14" t="s">
        <v>7246</v>
      </c>
      <c r="C1127" s="14" t="s">
        <v>238</v>
      </c>
    </row>
    <row r="1128" spans="1:3" s="18" customFormat="1" ht="17.25" customHeight="1" x14ac:dyDescent="0.25">
      <c r="A1128" s="14">
        <v>80023050166</v>
      </c>
      <c r="B1128" s="14" t="s">
        <v>7970</v>
      </c>
      <c r="C1128" s="14" t="s">
        <v>238</v>
      </c>
    </row>
    <row r="1129" spans="1:3" s="18" customFormat="1" ht="17.25" customHeight="1" x14ac:dyDescent="0.25">
      <c r="A1129" s="14" t="str">
        <f>"01983460138"</f>
        <v>01983460138</v>
      </c>
      <c r="B1129" s="14" t="s">
        <v>6348</v>
      </c>
      <c r="C1129" s="14" t="s">
        <v>238</v>
      </c>
    </row>
    <row r="1130" spans="1:3" s="18" customFormat="1" ht="17.25" customHeight="1" x14ac:dyDescent="0.25">
      <c r="A1130" s="14" t="str">
        <f>"03037190166"</f>
        <v>03037190166</v>
      </c>
      <c r="B1130" s="14" t="s">
        <v>7815</v>
      </c>
      <c r="C1130" s="14" t="s">
        <v>238</v>
      </c>
    </row>
    <row r="1131" spans="1:3" s="18" customFormat="1" ht="17.25" customHeight="1" x14ac:dyDescent="0.25">
      <c r="A1131" s="14" t="str">
        <f>"03882770161"</f>
        <v>03882770161</v>
      </c>
      <c r="B1131" s="14" t="s">
        <v>379</v>
      </c>
      <c r="C1131" s="14" t="s">
        <v>238</v>
      </c>
    </row>
    <row r="1132" spans="1:3" s="18" customFormat="1" ht="17.25" customHeight="1" x14ac:dyDescent="0.25">
      <c r="A1132" s="14" t="str">
        <f>"03346260163"</f>
        <v>03346260163</v>
      </c>
      <c r="B1132" s="14" t="s">
        <v>6669</v>
      </c>
      <c r="C1132" s="14" t="s">
        <v>238</v>
      </c>
    </row>
    <row r="1133" spans="1:3" s="18" customFormat="1" ht="17.25" customHeight="1" x14ac:dyDescent="0.25">
      <c r="A1133" s="14" t="str">
        <f>"03989570167"</f>
        <v>03989570167</v>
      </c>
      <c r="B1133" s="14" t="s">
        <v>7240</v>
      </c>
      <c r="C1133" s="14" t="s">
        <v>238</v>
      </c>
    </row>
    <row r="1134" spans="1:3" s="18" customFormat="1" ht="17.25" customHeight="1" x14ac:dyDescent="0.25">
      <c r="A1134" s="14" t="str">
        <f>"03931280162"</f>
        <v>03931280162</v>
      </c>
      <c r="B1134" s="14" t="s">
        <v>1428</v>
      </c>
      <c r="C1134" s="14" t="s">
        <v>238</v>
      </c>
    </row>
    <row r="1135" spans="1:3" s="18" customFormat="1" ht="17.25" customHeight="1" x14ac:dyDescent="0.25">
      <c r="A1135" s="14" t="str">
        <f>"04156070163"</f>
        <v>04156070163</v>
      </c>
      <c r="B1135" s="14" t="s">
        <v>6349</v>
      </c>
      <c r="C1135" s="14" t="s">
        <v>238</v>
      </c>
    </row>
    <row r="1136" spans="1:3" s="18" customFormat="1" ht="17.25" customHeight="1" x14ac:dyDescent="0.25">
      <c r="A1136" s="14" t="str">
        <f>"01911200168"</f>
        <v>01911200168</v>
      </c>
      <c r="B1136" s="14" t="s">
        <v>6382</v>
      </c>
      <c r="C1136" s="14" t="s">
        <v>238</v>
      </c>
    </row>
    <row r="1137" spans="1:3" s="18" customFormat="1" ht="17.25" customHeight="1" x14ac:dyDescent="0.25">
      <c r="A1137" s="14" t="str">
        <f>"02816450163"</f>
        <v>02816450163</v>
      </c>
      <c r="B1137" s="14" t="s">
        <v>392</v>
      </c>
      <c r="C1137" s="14" t="s">
        <v>238</v>
      </c>
    </row>
    <row r="1138" spans="1:3" s="18" customFormat="1" ht="17.25" customHeight="1" x14ac:dyDescent="0.25">
      <c r="A1138" s="14" t="str">
        <f>"03991590161"</f>
        <v>03991590161</v>
      </c>
      <c r="B1138" s="14" t="s">
        <v>10299</v>
      </c>
      <c r="C1138" s="14" t="s">
        <v>238</v>
      </c>
    </row>
    <row r="1139" spans="1:3" s="18" customFormat="1" ht="17.25" customHeight="1" x14ac:dyDescent="0.25">
      <c r="A1139" s="14" t="str">
        <f>"03228240168"</f>
        <v>03228240168</v>
      </c>
      <c r="B1139" s="14" t="s">
        <v>3426</v>
      </c>
      <c r="C1139" s="14" t="s">
        <v>238</v>
      </c>
    </row>
    <row r="1140" spans="1:3" s="18" customFormat="1" ht="17.25" customHeight="1" x14ac:dyDescent="0.25">
      <c r="A1140" s="14" t="str">
        <f>"04187070166"</f>
        <v>04187070166</v>
      </c>
      <c r="B1140" s="14" t="s">
        <v>4038</v>
      </c>
      <c r="C1140" s="14" t="s">
        <v>238</v>
      </c>
    </row>
    <row r="1141" spans="1:3" s="18" customFormat="1" ht="17.25" customHeight="1" x14ac:dyDescent="0.25">
      <c r="A1141" s="14" t="str">
        <f>"04458140169"</f>
        <v>04458140169</v>
      </c>
      <c r="B1141" s="14" t="s">
        <v>7714</v>
      </c>
      <c r="C1141" s="14" t="s">
        <v>238</v>
      </c>
    </row>
    <row r="1142" spans="1:3" s="18" customFormat="1" ht="17.25" customHeight="1" x14ac:dyDescent="0.25">
      <c r="A1142" s="14" t="str">
        <f>"03970510164"</f>
        <v>03970510164</v>
      </c>
      <c r="B1142" s="14" t="s">
        <v>7650</v>
      </c>
      <c r="C1142" s="14" t="s">
        <v>238</v>
      </c>
    </row>
    <row r="1143" spans="1:3" s="18" customFormat="1" ht="17.25" customHeight="1" x14ac:dyDescent="0.25">
      <c r="A1143" s="14" t="str">
        <f>"03824130169"</f>
        <v>03824130169</v>
      </c>
      <c r="B1143" s="14" t="s">
        <v>394</v>
      </c>
      <c r="C1143" s="14" t="s">
        <v>238</v>
      </c>
    </row>
    <row r="1144" spans="1:3" s="18" customFormat="1" ht="17.25" customHeight="1" x14ac:dyDescent="0.25">
      <c r="A1144" s="14" t="str">
        <f>"03497940167"</f>
        <v>03497940167</v>
      </c>
      <c r="B1144" s="14" t="s">
        <v>7830</v>
      </c>
      <c r="C1144" s="14" t="s">
        <v>238</v>
      </c>
    </row>
    <row r="1145" spans="1:3" s="18" customFormat="1" ht="17.25" customHeight="1" x14ac:dyDescent="0.25">
      <c r="A1145" s="14" t="str">
        <f>"04156840169"</f>
        <v>04156840169</v>
      </c>
      <c r="B1145" s="14" t="s">
        <v>5436</v>
      </c>
      <c r="C1145" s="14" t="s">
        <v>238</v>
      </c>
    </row>
    <row r="1146" spans="1:3" s="18" customFormat="1" ht="17.25" customHeight="1" x14ac:dyDescent="0.25">
      <c r="A1146" s="14" t="str">
        <f>"03557260167"</f>
        <v>03557260167</v>
      </c>
      <c r="B1146" s="14" t="s">
        <v>3502</v>
      </c>
      <c r="C1146" s="14" t="s">
        <v>238</v>
      </c>
    </row>
    <row r="1147" spans="1:3" s="18" customFormat="1" ht="17.25" customHeight="1" x14ac:dyDescent="0.25">
      <c r="A1147" s="14" t="str">
        <f>"04246170163"</f>
        <v>04246170163</v>
      </c>
      <c r="B1147" s="14" t="s">
        <v>10279</v>
      </c>
      <c r="C1147" s="14" t="s">
        <v>238</v>
      </c>
    </row>
    <row r="1148" spans="1:3" s="18" customFormat="1" ht="17.25" customHeight="1" x14ac:dyDescent="0.25">
      <c r="A1148" s="14" t="str">
        <f>"03666310168"</f>
        <v>03666310168</v>
      </c>
      <c r="B1148" s="14" t="s">
        <v>10278</v>
      </c>
      <c r="C1148" s="14" t="s">
        <v>238</v>
      </c>
    </row>
    <row r="1149" spans="1:3" s="18" customFormat="1" ht="17.25" customHeight="1" x14ac:dyDescent="0.25">
      <c r="A1149" s="14" t="str">
        <f>"03662080161"</f>
        <v>03662080161</v>
      </c>
      <c r="B1149" s="14" t="s">
        <v>360</v>
      </c>
      <c r="C1149" s="14" t="s">
        <v>238</v>
      </c>
    </row>
    <row r="1150" spans="1:3" s="18" customFormat="1" ht="17.25" customHeight="1" x14ac:dyDescent="0.25">
      <c r="A1150" s="14" t="str">
        <f>"03841720166"</f>
        <v>03841720166</v>
      </c>
      <c r="B1150" s="14" t="s">
        <v>7241</v>
      </c>
      <c r="C1150" s="14" t="s">
        <v>238</v>
      </c>
    </row>
    <row r="1151" spans="1:3" s="18" customFormat="1" ht="17.25" customHeight="1" x14ac:dyDescent="0.25">
      <c r="A1151" s="14" t="str">
        <f>"04499830166"</f>
        <v>04499830166</v>
      </c>
      <c r="B1151" s="14" t="s">
        <v>7806</v>
      </c>
      <c r="C1151" s="14" t="s">
        <v>238</v>
      </c>
    </row>
    <row r="1152" spans="1:3" s="18" customFormat="1" ht="17.25" customHeight="1" x14ac:dyDescent="0.25">
      <c r="A1152" s="14" t="str">
        <f>"03831290162"</f>
        <v>03831290162</v>
      </c>
      <c r="B1152" s="14" t="s">
        <v>2870</v>
      </c>
      <c r="C1152" s="14" t="s">
        <v>238</v>
      </c>
    </row>
    <row r="1153" spans="1:3" s="18" customFormat="1" ht="17.25" customHeight="1" x14ac:dyDescent="0.25">
      <c r="A1153" s="14" t="str">
        <f>"04541830164"</f>
        <v>04541830164</v>
      </c>
      <c r="B1153" s="14" t="s">
        <v>8215</v>
      </c>
      <c r="C1153" s="14" t="s">
        <v>238</v>
      </c>
    </row>
    <row r="1154" spans="1:3" s="18" customFormat="1" ht="17.25" customHeight="1" x14ac:dyDescent="0.25">
      <c r="A1154" s="14" t="str">
        <f>"03995100165"</f>
        <v>03995100165</v>
      </c>
      <c r="B1154" s="14" t="s">
        <v>998</v>
      </c>
      <c r="C1154" s="14" t="s">
        <v>238</v>
      </c>
    </row>
    <row r="1155" spans="1:3" s="18" customFormat="1" ht="17.25" customHeight="1" x14ac:dyDescent="0.25">
      <c r="A1155" s="14" t="s">
        <v>7242</v>
      </c>
      <c r="B1155" s="14" t="s">
        <v>7243</v>
      </c>
      <c r="C1155" s="14" t="s">
        <v>238</v>
      </c>
    </row>
    <row r="1156" spans="1:3" s="18" customFormat="1" ht="17.25" customHeight="1" x14ac:dyDescent="0.25">
      <c r="A1156" s="14" t="str">
        <f>"03895250169"</f>
        <v>03895250169</v>
      </c>
      <c r="B1156" s="14" t="s">
        <v>2353</v>
      </c>
      <c r="C1156" s="14" t="s">
        <v>238</v>
      </c>
    </row>
    <row r="1157" spans="1:3" s="18" customFormat="1" ht="17.25" customHeight="1" x14ac:dyDescent="0.25">
      <c r="A1157" s="14" t="s">
        <v>7685</v>
      </c>
      <c r="B1157" s="14" t="s">
        <v>7686</v>
      </c>
      <c r="C1157" s="14" t="s">
        <v>238</v>
      </c>
    </row>
    <row r="1158" spans="1:3" s="18" customFormat="1" ht="17.25" customHeight="1" x14ac:dyDescent="0.25">
      <c r="A1158" s="14" t="s">
        <v>890</v>
      </c>
      <c r="B1158" s="14" t="s">
        <v>891</v>
      </c>
      <c r="C1158" s="14" t="s">
        <v>238</v>
      </c>
    </row>
    <row r="1159" spans="1:3" s="18" customFormat="1" ht="17.25" customHeight="1" x14ac:dyDescent="0.25">
      <c r="A1159" s="14" t="str">
        <f>"01841850025"</f>
        <v>01841850025</v>
      </c>
      <c r="B1159" s="14" t="s">
        <v>1091</v>
      </c>
      <c r="C1159" s="14" t="s">
        <v>1092</v>
      </c>
    </row>
    <row r="1160" spans="1:3" s="18" customFormat="1" ht="17.25" customHeight="1" x14ac:dyDescent="0.25">
      <c r="A1160" s="14" t="str">
        <f>"02552290021"</f>
        <v>02552290021</v>
      </c>
      <c r="B1160" s="14" t="s">
        <v>1227</v>
      </c>
      <c r="C1160" s="14" t="s">
        <v>1092</v>
      </c>
    </row>
    <row r="1161" spans="1:3" s="18" customFormat="1" ht="17.25" customHeight="1" x14ac:dyDescent="0.25">
      <c r="A1161" s="14" t="str">
        <f>"00803881200"</f>
        <v>00803881200</v>
      </c>
      <c r="B1161" s="14" t="s">
        <v>9115</v>
      </c>
      <c r="C1161" s="14" t="s">
        <v>489</v>
      </c>
    </row>
    <row r="1162" spans="1:3" s="18" customFormat="1" ht="17.25" customHeight="1" x14ac:dyDescent="0.25">
      <c r="A1162" s="14" t="str">
        <f>"01220410383"</f>
        <v>01220410383</v>
      </c>
      <c r="B1162" s="14" t="s">
        <v>4870</v>
      </c>
      <c r="C1162" s="14" t="s">
        <v>489</v>
      </c>
    </row>
    <row r="1163" spans="1:3" s="18" customFormat="1" ht="17.25" customHeight="1" x14ac:dyDescent="0.25">
      <c r="A1163" s="14" t="str">
        <f>"02181911203"</f>
        <v>02181911203</v>
      </c>
      <c r="B1163" s="14" t="s">
        <v>4484</v>
      </c>
      <c r="C1163" s="14" t="s">
        <v>489</v>
      </c>
    </row>
    <row r="1164" spans="1:3" s="18" customFormat="1" ht="17.25" customHeight="1" x14ac:dyDescent="0.25">
      <c r="A1164" s="14" t="str">
        <f>"03474081209"</f>
        <v>03474081209</v>
      </c>
      <c r="B1164" s="14" t="s">
        <v>8979</v>
      </c>
      <c r="C1164" s="14" t="s">
        <v>489</v>
      </c>
    </row>
    <row r="1165" spans="1:3" s="18" customFormat="1" ht="17.25" customHeight="1" x14ac:dyDescent="0.25">
      <c r="A1165" s="14" t="s">
        <v>3008</v>
      </c>
      <c r="B1165" s="14" t="s">
        <v>3009</v>
      </c>
      <c r="C1165" s="14" t="s">
        <v>489</v>
      </c>
    </row>
    <row r="1166" spans="1:3" s="18" customFormat="1" ht="17.25" customHeight="1" x14ac:dyDescent="0.25">
      <c r="A1166" s="14" t="s">
        <v>3011</v>
      </c>
      <c r="B1166" s="14" t="s">
        <v>3012</v>
      </c>
      <c r="C1166" s="14" t="s">
        <v>489</v>
      </c>
    </row>
    <row r="1167" spans="1:3" s="18" customFormat="1" ht="17.25" customHeight="1" x14ac:dyDescent="0.25">
      <c r="A1167" s="14" t="s">
        <v>4729</v>
      </c>
      <c r="B1167" s="14" t="s">
        <v>4730</v>
      </c>
      <c r="C1167" s="14" t="s">
        <v>489</v>
      </c>
    </row>
    <row r="1168" spans="1:3" s="18" customFormat="1" ht="17.25" customHeight="1" x14ac:dyDescent="0.25">
      <c r="A1168" s="14" t="str">
        <f>"01821431200"</f>
        <v>01821431200</v>
      </c>
      <c r="B1168" s="14" t="s">
        <v>4599</v>
      </c>
      <c r="C1168" s="14" t="s">
        <v>489</v>
      </c>
    </row>
    <row r="1169" spans="1:3" s="18" customFormat="1" ht="17.25" customHeight="1" x14ac:dyDescent="0.25">
      <c r="A1169" s="14" t="s">
        <v>1417</v>
      </c>
      <c r="B1169" s="14" t="s">
        <v>1418</v>
      </c>
      <c r="C1169" s="14" t="s">
        <v>489</v>
      </c>
    </row>
    <row r="1170" spans="1:3" s="18" customFormat="1" ht="17.25" customHeight="1" x14ac:dyDescent="0.25">
      <c r="A1170" s="14" t="s">
        <v>4365</v>
      </c>
      <c r="B1170" s="14" t="s">
        <v>4366</v>
      </c>
      <c r="C1170" s="14" t="s">
        <v>489</v>
      </c>
    </row>
    <row r="1171" spans="1:3" s="18" customFormat="1" ht="17.25" customHeight="1" x14ac:dyDescent="0.25">
      <c r="A1171" s="14" t="str">
        <f>"03292851205"</f>
        <v>03292851205</v>
      </c>
      <c r="B1171" s="14" t="s">
        <v>9263</v>
      </c>
      <c r="C1171" s="14" t="s">
        <v>489</v>
      </c>
    </row>
    <row r="1172" spans="1:3" s="18" customFormat="1" ht="17.25" customHeight="1" x14ac:dyDescent="0.25">
      <c r="A1172" s="14" t="str">
        <f>"01633041205"</f>
        <v>01633041205</v>
      </c>
      <c r="B1172" s="14" t="s">
        <v>1171</v>
      </c>
      <c r="C1172" s="14" t="s">
        <v>489</v>
      </c>
    </row>
    <row r="1173" spans="1:3" s="18" customFormat="1" ht="17.25" customHeight="1" x14ac:dyDescent="0.25">
      <c r="A1173" s="14" t="str">
        <f>"03192860371"</f>
        <v>03192860371</v>
      </c>
      <c r="B1173" s="14" t="s">
        <v>1170</v>
      </c>
      <c r="C1173" s="14" t="s">
        <v>489</v>
      </c>
    </row>
    <row r="1174" spans="1:3" s="18" customFormat="1" ht="17.25" customHeight="1" x14ac:dyDescent="0.25">
      <c r="A1174" s="14" t="str">
        <f>"01675771206"</f>
        <v>01675771206</v>
      </c>
      <c r="B1174" s="14" t="s">
        <v>3505</v>
      </c>
      <c r="C1174" s="14" t="s">
        <v>489</v>
      </c>
    </row>
    <row r="1175" spans="1:3" s="18" customFormat="1" ht="17.25" customHeight="1" x14ac:dyDescent="0.25">
      <c r="A1175" s="14" t="str">
        <f>"04088570371"</f>
        <v>04088570371</v>
      </c>
      <c r="B1175" s="14" t="s">
        <v>587</v>
      </c>
      <c r="C1175" s="14" t="s">
        <v>489</v>
      </c>
    </row>
    <row r="1176" spans="1:3" s="18" customFormat="1" ht="17.25" customHeight="1" x14ac:dyDescent="0.25">
      <c r="A1176" s="14" t="str">
        <f>"02443121203"</f>
        <v>02443121203</v>
      </c>
      <c r="B1176" s="14" t="s">
        <v>3508</v>
      </c>
      <c r="C1176" s="14" t="s">
        <v>489</v>
      </c>
    </row>
    <row r="1177" spans="1:3" s="18" customFormat="1" ht="17.25" customHeight="1" x14ac:dyDescent="0.25">
      <c r="A1177" s="14" t="str">
        <f>"02129771206"</f>
        <v>02129771206</v>
      </c>
      <c r="B1177" s="14" t="s">
        <v>1416</v>
      </c>
      <c r="C1177" s="14" t="s">
        <v>489</v>
      </c>
    </row>
    <row r="1178" spans="1:3" s="18" customFormat="1" ht="17.25" customHeight="1" x14ac:dyDescent="0.25">
      <c r="A1178" s="14" t="str">
        <f>"01190990372"</f>
        <v>01190990372</v>
      </c>
      <c r="B1178" s="14" t="s">
        <v>673</v>
      </c>
      <c r="C1178" s="14" t="s">
        <v>489</v>
      </c>
    </row>
    <row r="1179" spans="1:3" s="18" customFormat="1" ht="17.25" customHeight="1" x14ac:dyDescent="0.25">
      <c r="A1179" s="14" t="str">
        <f>"02114611201"</f>
        <v>02114611201</v>
      </c>
      <c r="B1179" s="14" t="s">
        <v>1251</v>
      </c>
      <c r="C1179" s="14" t="s">
        <v>489</v>
      </c>
    </row>
    <row r="1180" spans="1:3" s="18" customFormat="1" ht="17.25" customHeight="1" x14ac:dyDescent="0.25">
      <c r="A1180" s="14" t="str">
        <f>"03002380370"</f>
        <v>03002380370</v>
      </c>
      <c r="B1180" s="14" t="s">
        <v>9350</v>
      </c>
      <c r="C1180" s="14" t="s">
        <v>489</v>
      </c>
    </row>
    <row r="1181" spans="1:3" s="18" customFormat="1" ht="17.25" customHeight="1" x14ac:dyDescent="0.25">
      <c r="A1181" s="14" t="str">
        <f>"02140730371"</f>
        <v>02140730371</v>
      </c>
      <c r="B1181" s="14" t="s">
        <v>9383</v>
      </c>
      <c r="C1181" s="14" t="s">
        <v>489</v>
      </c>
    </row>
    <row r="1182" spans="1:3" s="18" customFormat="1" ht="17.25" customHeight="1" x14ac:dyDescent="0.25">
      <c r="A1182" s="14" t="str">
        <f>"02303251207"</f>
        <v>02303251207</v>
      </c>
      <c r="B1182" s="14" t="s">
        <v>7510</v>
      </c>
      <c r="C1182" s="14" t="s">
        <v>489</v>
      </c>
    </row>
    <row r="1183" spans="1:3" s="18" customFormat="1" ht="17.25" customHeight="1" x14ac:dyDescent="0.25">
      <c r="A1183" s="14" t="str">
        <f>"02406781209"</f>
        <v>02406781209</v>
      </c>
      <c r="B1183" s="14" t="s">
        <v>9286</v>
      </c>
      <c r="C1183" s="14" t="s">
        <v>489</v>
      </c>
    </row>
    <row r="1184" spans="1:3" s="18" customFormat="1" ht="17.25" customHeight="1" x14ac:dyDescent="0.25">
      <c r="A1184" s="14" t="s">
        <v>4711</v>
      </c>
      <c r="B1184" s="14" t="s">
        <v>4712</v>
      </c>
      <c r="C1184" s="14" t="s">
        <v>489</v>
      </c>
    </row>
    <row r="1185" spans="1:3" s="18" customFormat="1" ht="17.25" customHeight="1" x14ac:dyDescent="0.25">
      <c r="A1185" s="14" t="str">
        <f>"02135020374"</f>
        <v>02135020374</v>
      </c>
      <c r="B1185" s="14" t="s">
        <v>7058</v>
      </c>
      <c r="C1185" s="14" t="s">
        <v>489</v>
      </c>
    </row>
    <row r="1186" spans="1:3" s="18" customFormat="1" ht="17.25" customHeight="1" x14ac:dyDescent="0.25">
      <c r="A1186" s="14" t="s">
        <v>1420</v>
      </c>
      <c r="B1186" s="14" t="s">
        <v>1421</v>
      </c>
      <c r="C1186" s="14" t="s">
        <v>489</v>
      </c>
    </row>
    <row r="1187" spans="1:3" s="18" customFormat="1" ht="17.25" customHeight="1" x14ac:dyDescent="0.25">
      <c r="A1187" s="14" t="s">
        <v>5701</v>
      </c>
      <c r="B1187" s="14" t="s">
        <v>5702</v>
      </c>
      <c r="C1187" s="14" t="s">
        <v>489</v>
      </c>
    </row>
    <row r="1188" spans="1:3" s="18" customFormat="1" ht="17.25" customHeight="1" x14ac:dyDescent="0.25">
      <c r="A1188" s="14" t="s">
        <v>2423</v>
      </c>
      <c r="B1188" s="14" t="s">
        <v>2424</v>
      </c>
      <c r="C1188" s="14" t="s">
        <v>489</v>
      </c>
    </row>
    <row r="1189" spans="1:3" s="18" customFormat="1" ht="17.25" customHeight="1" x14ac:dyDescent="0.25">
      <c r="A1189" s="14" t="s">
        <v>2435</v>
      </c>
      <c r="B1189" s="14" t="s">
        <v>2436</v>
      </c>
      <c r="C1189" s="14" t="s">
        <v>489</v>
      </c>
    </row>
    <row r="1190" spans="1:3" s="18" customFormat="1" ht="17.25" customHeight="1" x14ac:dyDescent="0.25">
      <c r="A1190" s="14" t="s">
        <v>7250</v>
      </c>
      <c r="B1190" s="14" t="s">
        <v>7251</v>
      </c>
      <c r="C1190" s="14" t="s">
        <v>489</v>
      </c>
    </row>
    <row r="1191" spans="1:3" s="18" customFormat="1" ht="17.25" customHeight="1" x14ac:dyDescent="0.25">
      <c r="A1191" s="14" t="s">
        <v>7047</v>
      </c>
      <c r="B1191" s="14" t="s">
        <v>7048</v>
      </c>
      <c r="C1191" s="14" t="s">
        <v>489</v>
      </c>
    </row>
    <row r="1192" spans="1:3" s="18" customFormat="1" ht="17.25" customHeight="1" x14ac:dyDescent="0.25">
      <c r="A1192" s="14" t="s">
        <v>4315</v>
      </c>
      <c r="B1192" s="14" t="s">
        <v>4316</v>
      </c>
      <c r="C1192" s="14" t="s">
        <v>489</v>
      </c>
    </row>
    <row r="1193" spans="1:3" s="18" customFormat="1" ht="17.25" customHeight="1" x14ac:dyDescent="0.25">
      <c r="A1193" s="14" t="s">
        <v>1188</v>
      </c>
      <c r="B1193" s="14" t="s">
        <v>1189</v>
      </c>
      <c r="C1193" s="14" t="s">
        <v>489</v>
      </c>
    </row>
    <row r="1194" spans="1:3" s="18" customFormat="1" ht="17.25" customHeight="1" x14ac:dyDescent="0.25">
      <c r="A1194" s="14" t="s">
        <v>4783</v>
      </c>
      <c r="B1194" s="14" t="s">
        <v>4784</v>
      </c>
      <c r="C1194" s="14" t="s">
        <v>489</v>
      </c>
    </row>
    <row r="1195" spans="1:3" s="18" customFormat="1" ht="17.25" customHeight="1" x14ac:dyDescent="0.25">
      <c r="A1195" s="14" t="s">
        <v>9358</v>
      </c>
      <c r="B1195" s="14" t="s">
        <v>9359</v>
      </c>
      <c r="C1195" s="14" t="s">
        <v>489</v>
      </c>
    </row>
    <row r="1196" spans="1:3" s="18" customFormat="1" ht="17.25" customHeight="1" x14ac:dyDescent="0.25">
      <c r="A1196" s="14" t="s">
        <v>4842</v>
      </c>
      <c r="B1196" s="14" t="s">
        <v>4843</v>
      </c>
      <c r="C1196" s="14" t="s">
        <v>489</v>
      </c>
    </row>
    <row r="1197" spans="1:3" s="18" customFormat="1" ht="17.25" customHeight="1" x14ac:dyDescent="0.25">
      <c r="A1197" s="14" t="s">
        <v>4678</v>
      </c>
      <c r="B1197" s="14" t="s">
        <v>4679</v>
      </c>
      <c r="C1197" s="14" t="s">
        <v>489</v>
      </c>
    </row>
    <row r="1198" spans="1:3" s="18" customFormat="1" ht="17.25" customHeight="1" x14ac:dyDescent="0.25">
      <c r="A1198" s="14" t="s">
        <v>3965</v>
      </c>
      <c r="B1198" s="14" t="s">
        <v>3966</v>
      </c>
      <c r="C1198" s="14" t="s">
        <v>489</v>
      </c>
    </row>
    <row r="1199" spans="1:3" s="18" customFormat="1" ht="17.25" customHeight="1" x14ac:dyDescent="0.25">
      <c r="A1199" s="14" t="str">
        <f>"02446790376"</f>
        <v>02446790376</v>
      </c>
      <c r="B1199" s="14" t="s">
        <v>4278</v>
      </c>
      <c r="C1199" s="14" t="s">
        <v>489</v>
      </c>
    </row>
    <row r="1200" spans="1:3" s="18" customFormat="1" ht="17.25" customHeight="1" x14ac:dyDescent="0.25">
      <c r="A1200" s="14" t="s">
        <v>7658</v>
      </c>
      <c r="B1200" s="14" t="s">
        <v>7659</v>
      </c>
      <c r="C1200" s="14" t="s">
        <v>489</v>
      </c>
    </row>
    <row r="1201" spans="1:3" s="18" customFormat="1" ht="17.25" customHeight="1" x14ac:dyDescent="0.25">
      <c r="A1201" s="14" t="s">
        <v>7065</v>
      </c>
      <c r="B1201" s="14" t="s">
        <v>7066</v>
      </c>
      <c r="C1201" s="14" t="s">
        <v>489</v>
      </c>
    </row>
    <row r="1202" spans="1:3" s="18" customFormat="1" ht="17.25" customHeight="1" x14ac:dyDescent="0.25">
      <c r="A1202" s="14" t="s">
        <v>9356</v>
      </c>
      <c r="B1202" s="14" t="s">
        <v>9357</v>
      </c>
      <c r="C1202" s="14" t="s">
        <v>489</v>
      </c>
    </row>
    <row r="1203" spans="1:3" s="18" customFormat="1" ht="17.25" customHeight="1" x14ac:dyDescent="0.25">
      <c r="A1203" s="14" t="s">
        <v>4814</v>
      </c>
      <c r="B1203" s="14" t="s">
        <v>4815</v>
      </c>
      <c r="C1203" s="14" t="s">
        <v>489</v>
      </c>
    </row>
    <row r="1204" spans="1:3" s="18" customFormat="1" ht="17.25" customHeight="1" x14ac:dyDescent="0.25">
      <c r="A1204" s="14" t="s">
        <v>7009</v>
      </c>
      <c r="B1204" s="14" t="s">
        <v>7010</v>
      </c>
      <c r="C1204" s="14" t="s">
        <v>489</v>
      </c>
    </row>
    <row r="1205" spans="1:3" s="18" customFormat="1" ht="17.25" customHeight="1" x14ac:dyDescent="0.25">
      <c r="A1205" s="14" t="s">
        <v>1323</v>
      </c>
      <c r="B1205" s="14" t="s">
        <v>1324</v>
      </c>
      <c r="C1205" s="14" t="s">
        <v>489</v>
      </c>
    </row>
    <row r="1206" spans="1:3" s="18" customFormat="1" ht="17.25" customHeight="1" x14ac:dyDescent="0.25">
      <c r="A1206" s="14" t="s">
        <v>1184</v>
      </c>
      <c r="B1206" s="14" t="s">
        <v>1185</v>
      </c>
      <c r="C1206" s="14" t="s">
        <v>489</v>
      </c>
    </row>
    <row r="1207" spans="1:3" s="18" customFormat="1" ht="17.25" customHeight="1" x14ac:dyDescent="0.25">
      <c r="A1207" s="14" t="str">
        <f>"02023350370"</f>
        <v>02023350370</v>
      </c>
      <c r="B1207" s="14" t="s">
        <v>1283</v>
      </c>
      <c r="C1207" s="14" t="s">
        <v>489</v>
      </c>
    </row>
    <row r="1208" spans="1:3" s="18" customFormat="1" ht="17.25" customHeight="1" x14ac:dyDescent="0.25">
      <c r="A1208" s="14" t="s">
        <v>9010</v>
      </c>
      <c r="B1208" s="14" t="s">
        <v>9011</v>
      </c>
      <c r="C1208" s="14" t="s">
        <v>489</v>
      </c>
    </row>
    <row r="1209" spans="1:3" s="18" customFormat="1" ht="17.25" customHeight="1" x14ac:dyDescent="0.25">
      <c r="A1209" s="14" t="str">
        <f>"00317470375"</f>
        <v>00317470375</v>
      </c>
      <c r="B1209" s="14" t="s">
        <v>9620</v>
      </c>
      <c r="C1209" s="14" t="s">
        <v>489</v>
      </c>
    </row>
    <row r="1210" spans="1:3" s="18" customFormat="1" ht="17.25" customHeight="1" x14ac:dyDescent="0.25">
      <c r="A1210" s="14" t="str">
        <f>"02525100372"</f>
        <v>02525100372</v>
      </c>
      <c r="B1210" s="14" t="s">
        <v>1368</v>
      </c>
      <c r="C1210" s="14" t="s">
        <v>489</v>
      </c>
    </row>
    <row r="1211" spans="1:3" s="18" customFormat="1" ht="17.25" customHeight="1" x14ac:dyDescent="0.25">
      <c r="A1211" s="14" t="s">
        <v>1371</v>
      </c>
      <c r="B1211" s="14" t="s">
        <v>1372</v>
      </c>
      <c r="C1211" s="14" t="s">
        <v>489</v>
      </c>
    </row>
    <row r="1212" spans="1:3" s="18" customFormat="1" ht="17.25" customHeight="1" x14ac:dyDescent="0.25">
      <c r="A1212" s="14" t="s">
        <v>9041</v>
      </c>
      <c r="B1212" s="14" t="s">
        <v>9042</v>
      </c>
      <c r="C1212" s="14" t="s">
        <v>489</v>
      </c>
    </row>
    <row r="1213" spans="1:3" s="18" customFormat="1" ht="17.25" customHeight="1" x14ac:dyDescent="0.25">
      <c r="A1213" s="14" t="str">
        <f>"01612151207"</f>
        <v>01612151207</v>
      </c>
      <c r="B1213" s="14" t="s">
        <v>4863</v>
      </c>
      <c r="C1213" s="14" t="s">
        <v>489</v>
      </c>
    </row>
    <row r="1214" spans="1:3" s="18" customFormat="1" ht="17.25" customHeight="1" x14ac:dyDescent="0.25">
      <c r="A1214" s="14" t="str">
        <f>"03525981209"</f>
        <v>03525981209</v>
      </c>
      <c r="B1214" s="14" t="s">
        <v>9119</v>
      </c>
      <c r="C1214" s="14" t="s">
        <v>489</v>
      </c>
    </row>
    <row r="1215" spans="1:3" s="18" customFormat="1" ht="17.25" customHeight="1" x14ac:dyDescent="0.25">
      <c r="A1215" s="14" t="s">
        <v>8955</v>
      </c>
      <c r="B1215" s="14" t="s">
        <v>8956</v>
      </c>
      <c r="C1215" s="14" t="s">
        <v>489</v>
      </c>
    </row>
    <row r="1216" spans="1:3" s="18" customFormat="1" ht="17.25" customHeight="1" x14ac:dyDescent="0.25">
      <c r="A1216" s="14" t="s">
        <v>5735</v>
      </c>
      <c r="B1216" s="14" t="s">
        <v>5736</v>
      </c>
      <c r="C1216" s="14" t="s">
        <v>489</v>
      </c>
    </row>
    <row r="1217" spans="1:3" s="18" customFormat="1" ht="17.25" customHeight="1" x14ac:dyDescent="0.25">
      <c r="A1217" s="14" t="str">
        <f>"01209820370"</f>
        <v>01209820370</v>
      </c>
      <c r="B1217" s="14" t="s">
        <v>674</v>
      </c>
      <c r="C1217" s="14" t="s">
        <v>489</v>
      </c>
    </row>
    <row r="1218" spans="1:3" s="18" customFormat="1" ht="17.25" customHeight="1" x14ac:dyDescent="0.25">
      <c r="A1218" s="14" t="s">
        <v>6452</v>
      </c>
      <c r="B1218" s="14" t="s">
        <v>6453</v>
      </c>
      <c r="C1218" s="14" t="s">
        <v>489</v>
      </c>
    </row>
    <row r="1219" spans="1:3" s="18" customFormat="1" ht="17.25" customHeight="1" x14ac:dyDescent="0.25">
      <c r="A1219" s="14" t="str">
        <f>"03416580375"</f>
        <v>03416580375</v>
      </c>
      <c r="B1219" s="14" t="s">
        <v>3132</v>
      </c>
      <c r="C1219" s="14" t="s">
        <v>489</v>
      </c>
    </row>
    <row r="1220" spans="1:3" s="18" customFormat="1" ht="17.25" customHeight="1" x14ac:dyDescent="0.25">
      <c r="A1220" s="14" t="s">
        <v>4451</v>
      </c>
      <c r="B1220" s="14" t="s">
        <v>4452</v>
      </c>
      <c r="C1220" s="14" t="s">
        <v>489</v>
      </c>
    </row>
    <row r="1221" spans="1:3" s="18" customFormat="1" ht="17.25" customHeight="1" x14ac:dyDescent="0.25">
      <c r="A1221" s="14" t="s">
        <v>9158</v>
      </c>
      <c r="B1221" s="14" t="s">
        <v>9159</v>
      </c>
      <c r="C1221" s="14" t="s">
        <v>489</v>
      </c>
    </row>
    <row r="1222" spans="1:3" s="18" customFormat="1" ht="17.25" customHeight="1" x14ac:dyDescent="0.25">
      <c r="A1222" s="14" t="s">
        <v>4485</v>
      </c>
      <c r="B1222" s="14" t="s">
        <v>4486</v>
      </c>
      <c r="C1222" s="14" t="s">
        <v>489</v>
      </c>
    </row>
    <row r="1223" spans="1:3" s="18" customFormat="1" ht="17.25" customHeight="1" x14ac:dyDescent="0.25">
      <c r="A1223" s="14" t="str">
        <f>"02228900375"</f>
        <v>02228900375</v>
      </c>
      <c r="B1223" s="14" t="s">
        <v>4838</v>
      </c>
      <c r="C1223" s="14" t="s">
        <v>489</v>
      </c>
    </row>
    <row r="1224" spans="1:3" s="18" customFormat="1" ht="17.25" customHeight="1" x14ac:dyDescent="0.25">
      <c r="A1224" s="14" t="s">
        <v>4816</v>
      </c>
      <c r="B1224" s="14" t="s">
        <v>4817</v>
      </c>
      <c r="C1224" s="14" t="s">
        <v>489</v>
      </c>
    </row>
    <row r="1225" spans="1:3" s="18" customFormat="1" ht="17.25" customHeight="1" x14ac:dyDescent="0.25">
      <c r="A1225" s="14" t="s">
        <v>4298</v>
      </c>
      <c r="B1225" s="14" t="s">
        <v>4299</v>
      </c>
      <c r="C1225" s="14" t="s">
        <v>489</v>
      </c>
    </row>
    <row r="1226" spans="1:3" s="18" customFormat="1" ht="17.25" customHeight="1" x14ac:dyDescent="0.25">
      <c r="A1226" s="14" t="s">
        <v>4089</v>
      </c>
      <c r="B1226" s="14" t="s">
        <v>4090</v>
      </c>
      <c r="C1226" s="14" t="s">
        <v>489</v>
      </c>
    </row>
    <row r="1227" spans="1:3" s="18" customFormat="1" ht="17.25" customHeight="1" x14ac:dyDescent="0.25">
      <c r="A1227" s="14" t="s">
        <v>9724</v>
      </c>
      <c r="B1227" s="14" t="s">
        <v>9725</v>
      </c>
      <c r="C1227" s="14" t="s">
        <v>489</v>
      </c>
    </row>
    <row r="1228" spans="1:3" s="18" customFormat="1" ht="17.25" customHeight="1" x14ac:dyDescent="0.25">
      <c r="A1228" s="14" t="s">
        <v>6991</v>
      </c>
      <c r="B1228" s="14" t="s">
        <v>6992</v>
      </c>
      <c r="C1228" s="14" t="s">
        <v>489</v>
      </c>
    </row>
    <row r="1229" spans="1:3" s="18" customFormat="1" ht="17.25" customHeight="1" x14ac:dyDescent="0.25">
      <c r="A1229" s="14" t="s">
        <v>3220</v>
      </c>
      <c r="B1229" s="14" t="s">
        <v>3221</v>
      </c>
      <c r="C1229" s="14" t="s">
        <v>489</v>
      </c>
    </row>
    <row r="1230" spans="1:3" s="18" customFormat="1" ht="17.25" customHeight="1" x14ac:dyDescent="0.25">
      <c r="A1230" s="14" t="str">
        <f>"02858450584"</f>
        <v>02858450584</v>
      </c>
      <c r="B1230" s="14" t="s">
        <v>5155</v>
      </c>
      <c r="C1230" s="14" t="s">
        <v>489</v>
      </c>
    </row>
    <row r="1231" spans="1:3" s="18" customFormat="1" ht="17.25" customHeight="1" x14ac:dyDescent="0.25">
      <c r="A1231" s="14">
        <v>80038770378</v>
      </c>
      <c r="B1231" s="14" t="s">
        <v>751</v>
      </c>
      <c r="C1231" s="14" t="s">
        <v>489</v>
      </c>
    </row>
    <row r="1232" spans="1:3" s="18" customFormat="1" ht="17.25" customHeight="1" x14ac:dyDescent="0.25">
      <c r="A1232" s="14">
        <v>80075510372</v>
      </c>
      <c r="B1232" s="14" t="s">
        <v>3730</v>
      </c>
      <c r="C1232" s="14" t="s">
        <v>489</v>
      </c>
    </row>
    <row r="1233" spans="1:3" s="18" customFormat="1" ht="17.25" customHeight="1" x14ac:dyDescent="0.25">
      <c r="A1233" s="14" t="str">
        <f>"00292310372"</f>
        <v>00292310372</v>
      </c>
      <c r="B1233" s="14" t="s">
        <v>4754</v>
      </c>
      <c r="C1233" s="14" t="s">
        <v>489</v>
      </c>
    </row>
    <row r="1234" spans="1:3" s="18" customFormat="1" ht="17.25" customHeight="1" x14ac:dyDescent="0.25">
      <c r="A1234" s="14" t="str">
        <f>"00477800379"</f>
        <v>00477800379</v>
      </c>
      <c r="B1234" s="14" t="s">
        <v>1344</v>
      </c>
      <c r="C1234" s="14" t="s">
        <v>489</v>
      </c>
    </row>
    <row r="1235" spans="1:3" s="18" customFormat="1" ht="17.25" customHeight="1" x14ac:dyDescent="0.25">
      <c r="A1235" s="14" t="str">
        <f>"00518140371"</f>
        <v>00518140371</v>
      </c>
      <c r="B1235" s="14" t="s">
        <v>4634</v>
      </c>
      <c r="C1235" s="14" t="s">
        <v>489</v>
      </c>
    </row>
    <row r="1236" spans="1:3" s="18" customFormat="1" ht="17.25" customHeight="1" x14ac:dyDescent="0.25">
      <c r="A1236" s="14" t="str">
        <f>"00316310374"</f>
        <v>00316310374</v>
      </c>
      <c r="B1236" s="14" t="s">
        <v>7682</v>
      </c>
      <c r="C1236" s="14" t="s">
        <v>489</v>
      </c>
    </row>
    <row r="1237" spans="1:3" s="18" customFormat="1" ht="17.25" customHeight="1" x14ac:dyDescent="0.25">
      <c r="A1237" s="14" t="str">
        <f>"03193071200"</f>
        <v>03193071200</v>
      </c>
      <c r="B1237" s="14" t="s">
        <v>8598</v>
      </c>
      <c r="C1237" s="14" t="s">
        <v>489</v>
      </c>
    </row>
    <row r="1238" spans="1:3" s="18" customFormat="1" ht="17.25" customHeight="1" x14ac:dyDescent="0.25">
      <c r="A1238" s="14" t="str">
        <f>"03369430370"</f>
        <v>03369430370</v>
      </c>
      <c r="B1238" s="14" t="s">
        <v>3678</v>
      </c>
      <c r="C1238" s="14" t="s">
        <v>489</v>
      </c>
    </row>
    <row r="1239" spans="1:3" s="18" customFormat="1" ht="17.25" customHeight="1" x14ac:dyDescent="0.25">
      <c r="A1239" s="14" t="str">
        <f>"01444570582"</f>
        <v>01444570582</v>
      </c>
      <c r="B1239" s="14" t="s">
        <v>6148</v>
      </c>
      <c r="C1239" s="14" t="s">
        <v>489</v>
      </c>
    </row>
    <row r="1240" spans="1:3" s="18" customFormat="1" ht="17.25" customHeight="1" x14ac:dyDescent="0.25">
      <c r="A1240" s="14" t="s">
        <v>9454</v>
      </c>
      <c r="B1240" s="14" t="s">
        <v>9455</v>
      </c>
      <c r="C1240" s="14" t="s">
        <v>489</v>
      </c>
    </row>
    <row r="1241" spans="1:3" s="18" customFormat="1" ht="17.25" customHeight="1" x14ac:dyDescent="0.25">
      <c r="A1241" s="14" t="s">
        <v>4779</v>
      </c>
      <c r="B1241" s="14" t="s">
        <v>4780</v>
      </c>
      <c r="C1241" s="14" t="s">
        <v>489</v>
      </c>
    </row>
    <row r="1242" spans="1:3" s="18" customFormat="1" ht="17.25" customHeight="1" x14ac:dyDescent="0.25">
      <c r="A1242" s="14" t="str">
        <f>"01725351207"</f>
        <v>01725351207</v>
      </c>
      <c r="B1242" s="14" t="s">
        <v>1235</v>
      </c>
      <c r="C1242" s="14" t="s">
        <v>489</v>
      </c>
    </row>
    <row r="1243" spans="1:3" s="18" customFormat="1" ht="17.25" customHeight="1" x14ac:dyDescent="0.25">
      <c r="A1243" s="14" t="s">
        <v>9365</v>
      </c>
      <c r="B1243" s="14" t="s">
        <v>9366</v>
      </c>
      <c r="C1243" s="14" t="s">
        <v>489</v>
      </c>
    </row>
    <row r="1244" spans="1:3" s="18" customFormat="1" ht="17.25" customHeight="1" x14ac:dyDescent="0.25">
      <c r="A1244" s="14" t="s">
        <v>7465</v>
      </c>
      <c r="B1244" s="14" t="s">
        <v>7466</v>
      </c>
      <c r="C1244" s="14" t="s">
        <v>489</v>
      </c>
    </row>
    <row r="1245" spans="1:3" s="18" customFormat="1" ht="17.25" customHeight="1" x14ac:dyDescent="0.25">
      <c r="A1245" s="14" t="str">
        <f>"02147640375"</f>
        <v>02147640375</v>
      </c>
      <c r="B1245" s="14" t="s">
        <v>8241</v>
      </c>
      <c r="C1245" s="14" t="s">
        <v>489</v>
      </c>
    </row>
    <row r="1246" spans="1:3" s="18" customFormat="1" ht="17.25" customHeight="1" x14ac:dyDescent="0.25">
      <c r="A1246" s="14" t="s">
        <v>4333</v>
      </c>
      <c r="B1246" s="14" t="s">
        <v>4334</v>
      </c>
      <c r="C1246" s="14" t="s">
        <v>489</v>
      </c>
    </row>
    <row r="1247" spans="1:3" s="18" customFormat="1" ht="17.25" customHeight="1" x14ac:dyDescent="0.25">
      <c r="A1247" s="14" t="s">
        <v>6858</v>
      </c>
      <c r="B1247" s="14" t="s">
        <v>6859</v>
      </c>
      <c r="C1247" s="14" t="s">
        <v>489</v>
      </c>
    </row>
    <row r="1248" spans="1:3" s="18" customFormat="1" ht="17.25" customHeight="1" x14ac:dyDescent="0.25">
      <c r="A1248" s="14" t="s">
        <v>9147</v>
      </c>
      <c r="B1248" s="14" t="s">
        <v>9148</v>
      </c>
      <c r="C1248" s="14" t="s">
        <v>489</v>
      </c>
    </row>
    <row r="1249" spans="1:3" s="18" customFormat="1" ht="17.25" customHeight="1" x14ac:dyDescent="0.25">
      <c r="A1249" s="14" t="s">
        <v>3492</v>
      </c>
      <c r="B1249" s="14" t="s">
        <v>3493</v>
      </c>
      <c r="C1249" s="14" t="s">
        <v>489</v>
      </c>
    </row>
    <row r="1250" spans="1:3" s="18" customFormat="1" ht="17.25" customHeight="1" x14ac:dyDescent="0.25">
      <c r="A1250" s="14" t="s">
        <v>3490</v>
      </c>
      <c r="B1250" s="14" t="s">
        <v>3491</v>
      </c>
      <c r="C1250" s="14" t="s">
        <v>489</v>
      </c>
    </row>
    <row r="1251" spans="1:3" s="18" customFormat="1" ht="17.25" customHeight="1" x14ac:dyDescent="0.25">
      <c r="A1251" s="14" t="str">
        <f>"01520831205"</f>
        <v>01520831205</v>
      </c>
      <c r="B1251" s="14" t="s">
        <v>6775</v>
      </c>
      <c r="C1251" s="14" t="s">
        <v>489</v>
      </c>
    </row>
    <row r="1252" spans="1:3" s="18" customFormat="1" ht="17.25" customHeight="1" x14ac:dyDescent="0.25">
      <c r="A1252" s="14" t="str">
        <f>"02235841208"</f>
        <v>02235841208</v>
      </c>
      <c r="B1252" s="14" t="s">
        <v>4532</v>
      </c>
      <c r="C1252" s="14" t="s">
        <v>489</v>
      </c>
    </row>
    <row r="1253" spans="1:3" s="18" customFormat="1" ht="17.25" customHeight="1" x14ac:dyDescent="0.25">
      <c r="A1253" s="14" t="s">
        <v>7574</v>
      </c>
      <c r="B1253" s="14" t="s">
        <v>7575</v>
      </c>
      <c r="C1253" s="14" t="s">
        <v>489</v>
      </c>
    </row>
    <row r="1254" spans="1:3" s="18" customFormat="1" ht="17.25" customHeight="1" x14ac:dyDescent="0.25">
      <c r="A1254" s="14" t="s">
        <v>4787</v>
      </c>
      <c r="B1254" s="14" t="s">
        <v>4788</v>
      </c>
      <c r="C1254" s="14" t="s">
        <v>489</v>
      </c>
    </row>
    <row r="1255" spans="1:3" s="18" customFormat="1" ht="17.25" customHeight="1" x14ac:dyDescent="0.25">
      <c r="A1255" s="14" t="s">
        <v>7136</v>
      </c>
      <c r="B1255" s="14" t="s">
        <v>7137</v>
      </c>
      <c r="C1255" s="14" t="s">
        <v>489</v>
      </c>
    </row>
    <row r="1256" spans="1:3" s="18" customFormat="1" ht="17.25" customHeight="1" x14ac:dyDescent="0.25">
      <c r="A1256" s="14" t="s">
        <v>8940</v>
      </c>
      <c r="B1256" s="14" t="s">
        <v>8941</v>
      </c>
      <c r="C1256" s="14" t="s">
        <v>489</v>
      </c>
    </row>
    <row r="1257" spans="1:3" s="18" customFormat="1" ht="17.25" customHeight="1" x14ac:dyDescent="0.25">
      <c r="A1257" s="14" t="s">
        <v>4458</v>
      </c>
      <c r="B1257" s="14" t="s">
        <v>4459</v>
      </c>
      <c r="C1257" s="14" t="s">
        <v>489</v>
      </c>
    </row>
    <row r="1258" spans="1:3" s="18" customFormat="1" ht="17.25" customHeight="1" x14ac:dyDescent="0.25">
      <c r="A1258" s="14" t="str">
        <f>"02806471203"</f>
        <v>02806471203</v>
      </c>
      <c r="B1258" s="14" t="s">
        <v>5926</v>
      </c>
      <c r="C1258" s="14" t="s">
        <v>489</v>
      </c>
    </row>
    <row r="1259" spans="1:3" s="18" customFormat="1" ht="17.25" customHeight="1" x14ac:dyDescent="0.25">
      <c r="A1259" s="14" t="s">
        <v>8539</v>
      </c>
      <c r="B1259" s="14" t="s">
        <v>8540</v>
      </c>
      <c r="C1259" s="14" t="s">
        <v>489</v>
      </c>
    </row>
    <row r="1260" spans="1:3" s="18" customFormat="1" ht="17.25" customHeight="1" x14ac:dyDescent="0.25">
      <c r="A1260" s="14" t="s">
        <v>8534</v>
      </c>
      <c r="B1260" s="14" t="s">
        <v>8535</v>
      </c>
      <c r="C1260" s="14" t="s">
        <v>489</v>
      </c>
    </row>
    <row r="1261" spans="1:3" s="18" customFormat="1" ht="17.25" customHeight="1" x14ac:dyDescent="0.25">
      <c r="A1261" s="14" t="s">
        <v>8532</v>
      </c>
      <c r="B1261" s="14" t="s">
        <v>8533</v>
      </c>
      <c r="C1261" s="14" t="s">
        <v>489</v>
      </c>
    </row>
    <row r="1262" spans="1:3" s="18" customFormat="1" ht="17.25" customHeight="1" x14ac:dyDescent="0.25">
      <c r="A1262" s="14" t="s">
        <v>7479</v>
      </c>
      <c r="B1262" s="14" t="s">
        <v>7480</v>
      </c>
      <c r="C1262" s="14" t="s">
        <v>489</v>
      </c>
    </row>
    <row r="1263" spans="1:3" s="18" customFormat="1" ht="17.25" customHeight="1" x14ac:dyDescent="0.25">
      <c r="A1263" s="14" t="s">
        <v>6939</v>
      </c>
      <c r="B1263" s="14" t="s">
        <v>6940</v>
      </c>
      <c r="C1263" s="14" t="s">
        <v>489</v>
      </c>
    </row>
    <row r="1264" spans="1:3" s="18" customFormat="1" ht="17.25" customHeight="1" x14ac:dyDescent="0.25">
      <c r="A1264" s="14" t="s">
        <v>1414</v>
      </c>
      <c r="B1264" s="14" t="s">
        <v>1415</v>
      </c>
      <c r="C1264" s="14" t="s">
        <v>489</v>
      </c>
    </row>
    <row r="1265" spans="1:3" s="18" customFormat="1" ht="17.25" customHeight="1" x14ac:dyDescent="0.25">
      <c r="A1265" s="14" t="s">
        <v>3916</v>
      </c>
      <c r="B1265" s="14" t="s">
        <v>3917</v>
      </c>
      <c r="C1265" s="14" t="s">
        <v>489</v>
      </c>
    </row>
    <row r="1266" spans="1:3" s="18" customFormat="1" ht="17.25" customHeight="1" x14ac:dyDescent="0.25">
      <c r="A1266" s="14" t="s">
        <v>4581</v>
      </c>
      <c r="B1266" s="14" t="s">
        <v>4582</v>
      </c>
      <c r="C1266" s="14" t="s">
        <v>489</v>
      </c>
    </row>
    <row r="1267" spans="1:3" s="18" customFormat="1" ht="17.25" customHeight="1" x14ac:dyDescent="0.25">
      <c r="A1267" s="14" t="s">
        <v>4369</v>
      </c>
      <c r="B1267" s="14" t="s">
        <v>4370</v>
      </c>
      <c r="C1267" s="14" t="s">
        <v>489</v>
      </c>
    </row>
    <row r="1268" spans="1:3" s="18" customFormat="1" ht="17.25" customHeight="1" x14ac:dyDescent="0.25">
      <c r="A1268" s="14" t="s">
        <v>4367</v>
      </c>
      <c r="B1268" s="14" t="s">
        <v>4368</v>
      </c>
      <c r="C1268" s="14" t="s">
        <v>489</v>
      </c>
    </row>
    <row r="1269" spans="1:3" s="18" customFormat="1" ht="17.25" customHeight="1" x14ac:dyDescent="0.25">
      <c r="A1269" s="14" t="s">
        <v>8921</v>
      </c>
      <c r="B1269" s="14" t="s">
        <v>8922</v>
      </c>
      <c r="C1269" s="14" t="s">
        <v>489</v>
      </c>
    </row>
    <row r="1270" spans="1:3" s="18" customFormat="1" ht="17.25" customHeight="1" x14ac:dyDescent="0.25">
      <c r="A1270" s="14" t="s">
        <v>9301</v>
      </c>
      <c r="B1270" s="14" t="s">
        <v>9302</v>
      </c>
      <c r="C1270" s="14" t="s">
        <v>489</v>
      </c>
    </row>
    <row r="1271" spans="1:3" s="18" customFormat="1" ht="17.25" customHeight="1" x14ac:dyDescent="0.25">
      <c r="A1271" s="14" t="s">
        <v>9489</v>
      </c>
      <c r="B1271" s="14" t="s">
        <v>9490</v>
      </c>
      <c r="C1271" s="14" t="s">
        <v>489</v>
      </c>
    </row>
    <row r="1272" spans="1:3" s="18" customFormat="1" ht="17.25" customHeight="1" x14ac:dyDescent="0.25">
      <c r="A1272" s="14">
        <v>10034810159</v>
      </c>
      <c r="B1272" s="14" t="s">
        <v>495</v>
      </c>
      <c r="C1272" s="14" t="s">
        <v>489</v>
      </c>
    </row>
    <row r="1273" spans="1:3" s="18" customFormat="1" ht="17.25" customHeight="1" x14ac:dyDescent="0.25">
      <c r="A1273" s="14" t="str">
        <f>"02850411204"</f>
        <v>02850411204</v>
      </c>
      <c r="B1273" s="14" t="s">
        <v>494</v>
      </c>
      <c r="C1273" s="14" t="s">
        <v>489</v>
      </c>
    </row>
    <row r="1274" spans="1:3" s="18" customFormat="1" ht="17.25" customHeight="1" x14ac:dyDescent="0.25">
      <c r="A1274" s="14" t="s">
        <v>4130</v>
      </c>
      <c r="B1274" s="14" t="s">
        <v>4131</v>
      </c>
      <c r="C1274" s="14" t="s">
        <v>489</v>
      </c>
    </row>
    <row r="1275" spans="1:3" s="18" customFormat="1" ht="17.25" customHeight="1" x14ac:dyDescent="0.25">
      <c r="A1275" s="14" t="s">
        <v>4879</v>
      </c>
      <c r="B1275" s="14" t="s">
        <v>4880</v>
      </c>
      <c r="C1275" s="14" t="s">
        <v>489</v>
      </c>
    </row>
    <row r="1276" spans="1:3" s="18" customFormat="1" ht="17.25" customHeight="1" x14ac:dyDescent="0.25">
      <c r="A1276" s="14" t="s">
        <v>7578</v>
      </c>
      <c r="B1276" s="14" t="s">
        <v>7579</v>
      </c>
      <c r="C1276" s="14" t="s">
        <v>489</v>
      </c>
    </row>
    <row r="1277" spans="1:3" s="18" customFormat="1" ht="17.25" customHeight="1" x14ac:dyDescent="0.25">
      <c r="A1277" s="14" t="str">
        <f>"00617510375"</f>
        <v>00617510375</v>
      </c>
      <c r="B1277" s="14" t="s">
        <v>9728</v>
      </c>
      <c r="C1277" s="14" t="s">
        <v>489</v>
      </c>
    </row>
    <row r="1278" spans="1:3" s="18" customFormat="1" ht="17.25" customHeight="1" x14ac:dyDescent="0.25">
      <c r="A1278" s="14" t="str">
        <f>"01770481206"</f>
        <v>01770481206</v>
      </c>
      <c r="B1278" s="14" t="s">
        <v>3731</v>
      </c>
      <c r="C1278" s="14" t="s">
        <v>489</v>
      </c>
    </row>
    <row r="1279" spans="1:3" s="18" customFormat="1" ht="17.25" customHeight="1" x14ac:dyDescent="0.25">
      <c r="A1279" s="14" t="str">
        <f>"03307831200"</f>
        <v>03307831200</v>
      </c>
      <c r="B1279" s="14" t="s">
        <v>1369</v>
      </c>
      <c r="C1279" s="14" t="s">
        <v>489</v>
      </c>
    </row>
    <row r="1280" spans="1:3" s="18" customFormat="1" ht="17.25" customHeight="1" x14ac:dyDescent="0.25">
      <c r="A1280" s="14" t="str">
        <f>"03545351201"</f>
        <v>03545351201</v>
      </c>
      <c r="B1280" s="14" t="s">
        <v>7571</v>
      </c>
      <c r="C1280" s="14" t="s">
        <v>489</v>
      </c>
    </row>
    <row r="1281" spans="1:3" s="18" customFormat="1" ht="17.25" customHeight="1" x14ac:dyDescent="0.25">
      <c r="A1281" s="14" t="str">
        <f>"02468240375"</f>
        <v>02468240375</v>
      </c>
      <c r="B1281" s="14" t="s">
        <v>8861</v>
      </c>
      <c r="C1281" s="14" t="s">
        <v>489</v>
      </c>
    </row>
    <row r="1282" spans="1:3" s="18" customFormat="1" ht="17.25" customHeight="1" x14ac:dyDescent="0.25">
      <c r="A1282" s="14" t="str">
        <f>"03930020379"</f>
        <v>03930020379</v>
      </c>
      <c r="B1282" s="14" t="s">
        <v>4420</v>
      </c>
      <c r="C1282" s="14" t="s">
        <v>489</v>
      </c>
    </row>
    <row r="1283" spans="1:3" s="18" customFormat="1" ht="17.25" customHeight="1" x14ac:dyDescent="0.25">
      <c r="A1283" s="14" t="s">
        <v>7099</v>
      </c>
      <c r="B1283" s="14" t="s">
        <v>7100</v>
      </c>
      <c r="C1283" s="14" t="s">
        <v>489</v>
      </c>
    </row>
    <row r="1284" spans="1:3" s="18" customFormat="1" ht="17.25" customHeight="1" x14ac:dyDescent="0.25">
      <c r="A1284" s="14" t="s">
        <v>6783</v>
      </c>
      <c r="B1284" s="14" t="s">
        <v>6784</v>
      </c>
      <c r="C1284" s="14" t="s">
        <v>489</v>
      </c>
    </row>
    <row r="1285" spans="1:3" s="18" customFormat="1" ht="17.25" customHeight="1" x14ac:dyDescent="0.25">
      <c r="A1285" s="14" t="s">
        <v>2750</v>
      </c>
      <c r="B1285" s="14" t="s">
        <v>2751</v>
      </c>
      <c r="C1285" s="14" t="s">
        <v>489</v>
      </c>
    </row>
    <row r="1286" spans="1:3" s="18" customFormat="1" ht="17.25" customHeight="1" x14ac:dyDescent="0.25">
      <c r="A1286" s="14" t="str">
        <f>"00408440378"</f>
        <v>00408440378</v>
      </c>
      <c r="B1286" s="14" t="s">
        <v>4586</v>
      </c>
      <c r="C1286" s="14" t="s">
        <v>489</v>
      </c>
    </row>
    <row r="1287" spans="1:3" s="18" customFormat="1" ht="17.25" customHeight="1" x14ac:dyDescent="0.25">
      <c r="A1287" s="14" t="s">
        <v>9462</v>
      </c>
      <c r="B1287" s="14" t="s">
        <v>9463</v>
      </c>
      <c r="C1287" s="14" t="s">
        <v>489</v>
      </c>
    </row>
    <row r="1288" spans="1:3" s="18" customFormat="1" ht="17.25" customHeight="1" x14ac:dyDescent="0.25">
      <c r="A1288" s="14" t="str">
        <f>"00827451204"</f>
        <v>00827451204</v>
      </c>
      <c r="B1288" s="14" t="s">
        <v>3186</v>
      </c>
      <c r="C1288" s="14" t="s">
        <v>489</v>
      </c>
    </row>
    <row r="1289" spans="1:3" s="18" customFormat="1" ht="17.25" customHeight="1" x14ac:dyDescent="0.25">
      <c r="A1289" s="14" t="s">
        <v>1411</v>
      </c>
      <c r="B1289" s="14" t="s">
        <v>1412</v>
      </c>
      <c r="C1289" s="14" t="s">
        <v>489</v>
      </c>
    </row>
    <row r="1290" spans="1:3" s="18" customFormat="1" ht="17.25" customHeight="1" x14ac:dyDescent="0.25">
      <c r="A1290" s="14" t="str">
        <f>"03169221201"</f>
        <v>03169221201</v>
      </c>
      <c r="B1290" s="14" t="s">
        <v>1413</v>
      </c>
      <c r="C1290" s="14" t="s">
        <v>489</v>
      </c>
    </row>
    <row r="1291" spans="1:3" s="18" customFormat="1" ht="17.25" customHeight="1" x14ac:dyDescent="0.25">
      <c r="A1291" s="14" t="s">
        <v>3688</v>
      </c>
      <c r="B1291" s="14" t="s">
        <v>3689</v>
      </c>
      <c r="C1291" s="14" t="s">
        <v>489</v>
      </c>
    </row>
    <row r="1292" spans="1:3" s="18" customFormat="1" ht="17.25" customHeight="1" x14ac:dyDescent="0.25">
      <c r="A1292" s="14" t="str">
        <f>"03611661202"</f>
        <v>03611661202</v>
      </c>
      <c r="B1292" s="14" t="s">
        <v>9456</v>
      </c>
      <c r="C1292" s="14" t="s">
        <v>489</v>
      </c>
    </row>
    <row r="1293" spans="1:3" s="18" customFormat="1" ht="17.25" customHeight="1" x14ac:dyDescent="0.25">
      <c r="A1293" s="14" t="s">
        <v>7096</v>
      </c>
      <c r="B1293" s="14" t="s">
        <v>7097</v>
      </c>
      <c r="C1293" s="14" t="s">
        <v>489</v>
      </c>
    </row>
    <row r="1294" spans="1:3" s="18" customFormat="1" ht="17.25" customHeight="1" x14ac:dyDescent="0.25">
      <c r="A1294" s="14" t="s">
        <v>5469</v>
      </c>
      <c r="B1294" s="14" t="s">
        <v>5470</v>
      </c>
      <c r="C1294" s="14" t="s">
        <v>489</v>
      </c>
    </row>
    <row r="1295" spans="1:3" s="18" customFormat="1" ht="17.25" customHeight="1" x14ac:dyDescent="0.25">
      <c r="A1295" s="14" t="s">
        <v>6131</v>
      </c>
      <c r="B1295" s="14" t="s">
        <v>6132</v>
      </c>
      <c r="C1295" s="14" t="s">
        <v>489</v>
      </c>
    </row>
    <row r="1296" spans="1:3" s="18" customFormat="1" ht="17.25" customHeight="1" x14ac:dyDescent="0.25">
      <c r="A1296" s="14" t="s">
        <v>490</v>
      </c>
      <c r="B1296" s="14" t="s">
        <v>491</v>
      </c>
      <c r="C1296" s="14" t="s">
        <v>489</v>
      </c>
    </row>
    <row r="1297" spans="1:3" s="18" customFormat="1" ht="17.25" customHeight="1" x14ac:dyDescent="0.25">
      <c r="A1297" s="14" t="s">
        <v>492</v>
      </c>
      <c r="B1297" s="14" t="s">
        <v>493</v>
      </c>
      <c r="C1297" s="14" t="s">
        <v>489</v>
      </c>
    </row>
    <row r="1298" spans="1:3" s="18" customFormat="1" ht="17.25" customHeight="1" x14ac:dyDescent="0.25">
      <c r="A1298" s="14" t="s">
        <v>4180</v>
      </c>
      <c r="B1298" s="14" t="s">
        <v>4181</v>
      </c>
      <c r="C1298" s="14" t="s">
        <v>489</v>
      </c>
    </row>
    <row r="1299" spans="1:3" s="18" customFormat="1" ht="17.25" customHeight="1" x14ac:dyDescent="0.25">
      <c r="A1299" s="14" t="s">
        <v>9569</v>
      </c>
      <c r="B1299" s="14" t="s">
        <v>9570</v>
      </c>
      <c r="C1299" s="14" t="s">
        <v>489</v>
      </c>
    </row>
    <row r="1300" spans="1:3" s="18" customFormat="1" ht="17.25" customHeight="1" x14ac:dyDescent="0.25">
      <c r="A1300" s="14" t="s">
        <v>4392</v>
      </c>
      <c r="B1300" s="14" t="s">
        <v>4393</v>
      </c>
      <c r="C1300" s="14" t="s">
        <v>489</v>
      </c>
    </row>
    <row r="1301" spans="1:3" s="18" customFormat="1" ht="17.25" customHeight="1" x14ac:dyDescent="0.25">
      <c r="A1301" s="14" t="s">
        <v>7642</v>
      </c>
      <c r="B1301" s="14" t="s">
        <v>7643</v>
      </c>
      <c r="C1301" s="14" t="s">
        <v>489</v>
      </c>
    </row>
    <row r="1302" spans="1:3" s="18" customFormat="1" ht="17.25" customHeight="1" x14ac:dyDescent="0.25">
      <c r="A1302" s="14" t="s">
        <v>4741</v>
      </c>
      <c r="B1302" s="14" t="s">
        <v>4742</v>
      </c>
      <c r="C1302" s="14" t="s">
        <v>489</v>
      </c>
    </row>
    <row r="1303" spans="1:3" s="18" customFormat="1" ht="17.25" customHeight="1" x14ac:dyDescent="0.25">
      <c r="A1303" s="14" t="s">
        <v>7329</v>
      </c>
      <c r="B1303" s="14" t="s">
        <v>7330</v>
      </c>
      <c r="C1303" s="14" t="s">
        <v>489</v>
      </c>
    </row>
    <row r="1304" spans="1:3" s="18" customFormat="1" ht="17.25" customHeight="1" x14ac:dyDescent="0.25">
      <c r="A1304" s="14" t="s">
        <v>3977</v>
      </c>
      <c r="B1304" s="14" t="s">
        <v>3978</v>
      </c>
      <c r="C1304" s="14" t="s">
        <v>489</v>
      </c>
    </row>
    <row r="1305" spans="1:3" s="18" customFormat="1" ht="17.25" customHeight="1" x14ac:dyDescent="0.25">
      <c r="A1305" s="14" t="str">
        <f>"03092781206"</f>
        <v>03092781206</v>
      </c>
      <c r="B1305" s="14" t="s">
        <v>900</v>
      </c>
      <c r="C1305" s="14" t="s">
        <v>489</v>
      </c>
    </row>
    <row r="1306" spans="1:3" s="18" customFormat="1" ht="17.25" customHeight="1" x14ac:dyDescent="0.25">
      <c r="A1306" s="14" t="s">
        <v>4885</v>
      </c>
      <c r="B1306" s="14" t="s">
        <v>4886</v>
      </c>
      <c r="C1306" s="14" t="s">
        <v>489</v>
      </c>
    </row>
    <row r="1307" spans="1:3" s="18" customFormat="1" ht="17.25" customHeight="1" x14ac:dyDescent="0.25">
      <c r="A1307" s="14" t="s">
        <v>8948</v>
      </c>
      <c r="B1307" s="14" t="s">
        <v>8949</v>
      </c>
      <c r="C1307" s="14" t="s">
        <v>489</v>
      </c>
    </row>
    <row r="1308" spans="1:3" s="18" customFormat="1" ht="17.25" customHeight="1" x14ac:dyDescent="0.25">
      <c r="A1308" s="14" t="str">
        <f>"01707921209"</f>
        <v>01707921209</v>
      </c>
      <c r="B1308" s="14" t="s">
        <v>5011</v>
      </c>
      <c r="C1308" s="14" t="s">
        <v>489</v>
      </c>
    </row>
    <row r="1309" spans="1:3" s="18" customFormat="1" ht="17.25" customHeight="1" x14ac:dyDescent="0.25">
      <c r="A1309" s="14" t="s">
        <v>4006</v>
      </c>
      <c r="B1309" s="14" t="s">
        <v>4007</v>
      </c>
      <c r="C1309" s="14" t="s">
        <v>489</v>
      </c>
    </row>
    <row r="1310" spans="1:3" s="18" customFormat="1" ht="17.25" customHeight="1" x14ac:dyDescent="0.25">
      <c r="A1310" s="14" t="s">
        <v>3506</v>
      </c>
      <c r="B1310" s="14" t="s">
        <v>3507</v>
      </c>
      <c r="C1310" s="14" t="s">
        <v>489</v>
      </c>
    </row>
    <row r="1311" spans="1:3" s="18" customFormat="1" ht="17.25" customHeight="1" x14ac:dyDescent="0.25">
      <c r="A1311" s="14" t="s">
        <v>4280</v>
      </c>
      <c r="B1311" s="14" t="s">
        <v>4281</v>
      </c>
      <c r="C1311" s="14" t="s">
        <v>489</v>
      </c>
    </row>
    <row r="1312" spans="1:3" s="18" customFormat="1" ht="17.25" customHeight="1" x14ac:dyDescent="0.25">
      <c r="A1312" s="14" t="s">
        <v>4727</v>
      </c>
      <c r="B1312" s="14" t="s">
        <v>4728</v>
      </c>
      <c r="C1312" s="14" t="s">
        <v>489</v>
      </c>
    </row>
    <row r="1313" spans="1:3" s="18" customFormat="1" ht="17.25" customHeight="1" x14ac:dyDescent="0.25">
      <c r="A1313" s="14" t="s">
        <v>4558</v>
      </c>
      <c r="B1313" s="14" t="s">
        <v>4559</v>
      </c>
      <c r="C1313" s="14" t="s">
        <v>489</v>
      </c>
    </row>
    <row r="1314" spans="1:3" s="18" customFormat="1" ht="17.25" customHeight="1" x14ac:dyDescent="0.25">
      <c r="A1314" s="14" t="s">
        <v>2480</v>
      </c>
      <c r="B1314" s="14" t="s">
        <v>2481</v>
      </c>
      <c r="C1314" s="14" t="s">
        <v>489</v>
      </c>
    </row>
    <row r="1315" spans="1:3" s="18" customFormat="1" ht="17.25" customHeight="1" x14ac:dyDescent="0.25">
      <c r="A1315" s="14" t="s">
        <v>8779</v>
      </c>
      <c r="B1315" s="14" t="s">
        <v>8780</v>
      </c>
      <c r="C1315" s="14" t="s">
        <v>489</v>
      </c>
    </row>
    <row r="1316" spans="1:3" s="18" customFormat="1" ht="17.25" customHeight="1" x14ac:dyDescent="0.25">
      <c r="A1316" s="14" t="str">
        <f>"03696530371"</f>
        <v>03696530371</v>
      </c>
      <c r="B1316" s="14" t="s">
        <v>2800</v>
      </c>
      <c r="C1316" s="14" t="s">
        <v>489</v>
      </c>
    </row>
    <row r="1317" spans="1:3" s="18" customFormat="1" ht="17.25" customHeight="1" x14ac:dyDescent="0.25">
      <c r="A1317" s="14" t="s">
        <v>1186</v>
      </c>
      <c r="B1317" s="14" t="s">
        <v>1187</v>
      </c>
      <c r="C1317" s="14" t="s">
        <v>489</v>
      </c>
    </row>
    <row r="1318" spans="1:3" s="18" customFormat="1" ht="17.25" customHeight="1" x14ac:dyDescent="0.25">
      <c r="A1318" s="14" t="str">
        <f>"00292800372"</f>
        <v>00292800372</v>
      </c>
      <c r="B1318" s="14" t="s">
        <v>8848</v>
      </c>
      <c r="C1318" s="14" t="s">
        <v>489</v>
      </c>
    </row>
    <row r="1319" spans="1:3" s="18" customFormat="1" ht="17.25" customHeight="1" x14ac:dyDescent="0.25">
      <c r="A1319" s="14" t="s">
        <v>5452</v>
      </c>
      <c r="B1319" s="14" t="s">
        <v>5453</v>
      </c>
      <c r="C1319" s="14" t="s">
        <v>489</v>
      </c>
    </row>
    <row r="1320" spans="1:3" s="18" customFormat="1" ht="17.25" customHeight="1" x14ac:dyDescent="0.25">
      <c r="A1320" s="14" t="s">
        <v>3551</v>
      </c>
      <c r="B1320" s="14" t="s">
        <v>3552</v>
      </c>
      <c r="C1320" s="14" t="s">
        <v>489</v>
      </c>
    </row>
    <row r="1321" spans="1:3" s="18" customFormat="1" ht="17.25" customHeight="1" x14ac:dyDescent="0.25">
      <c r="A1321" s="14" t="str">
        <f>"02820451207"</f>
        <v>02820451207</v>
      </c>
      <c r="B1321" s="14" t="s">
        <v>1370</v>
      </c>
      <c r="C1321" s="14" t="s">
        <v>489</v>
      </c>
    </row>
    <row r="1322" spans="1:3" s="18" customFormat="1" ht="17.25" customHeight="1" x14ac:dyDescent="0.25">
      <c r="A1322" s="14" t="s">
        <v>5721</v>
      </c>
      <c r="B1322" s="14" t="s">
        <v>5722</v>
      </c>
      <c r="C1322" s="14" t="s">
        <v>489</v>
      </c>
    </row>
    <row r="1323" spans="1:3" s="18" customFormat="1" ht="17.25" customHeight="1" x14ac:dyDescent="0.25">
      <c r="A1323" s="14" t="str">
        <f>"00293180378"</f>
        <v>00293180378</v>
      </c>
      <c r="B1323" s="14" t="s">
        <v>5842</v>
      </c>
      <c r="C1323" s="14" t="s">
        <v>489</v>
      </c>
    </row>
    <row r="1324" spans="1:3" s="18" customFormat="1" ht="17.25" customHeight="1" x14ac:dyDescent="0.25">
      <c r="A1324" s="14" t="s">
        <v>8801</v>
      </c>
      <c r="B1324" s="14" t="s">
        <v>8802</v>
      </c>
      <c r="C1324" s="14" t="s">
        <v>489</v>
      </c>
    </row>
    <row r="1325" spans="1:3" s="18" customFormat="1" ht="17.25" customHeight="1" x14ac:dyDescent="0.25">
      <c r="A1325" s="14" t="s">
        <v>4410</v>
      </c>
      <c r="B1325" s="14" t="s">
        <v>4411</v>
      </c>
      <c r="C1325" s="14" t="s">
        <v>489</v>
      </c>
    </row>
    <row r="1326" spans="1:3" s="18" customFormat="1" ht="17.25" customHeight="1" x14ac:dyDescent="0.25">
      <c r="A1326" s="14" t="s">
        <v>3517</v>
      </c>
      <c r="B1326" s="14" t="s">
        <v>3518</v>
      </c>
      <c r="C1326" s="14" t="s">
        <v>489</v>
      </c>
    </row>
    <row r="1327" spans="1:3" s="18" customFormat="1" ht="17.25" customHeight="1" x14ac:dyDescent="0.25">
      <c r="A1327" s="14" t="s">
        <v>6949</v>
      </c>
      <c r="B1327" s="14" t="s">
        <v>6950</v>
      </c>
      <c r="C1327" s="14" t="s">
        <v>489</v>
      </c>
    </row>
    <row r="1328" spans="1:3" s="18" customFormat="1" ht="17.25" customHeight="1" x14ac:dyDescent="0.25">
      <c r="A1328" s="14" t="s">
        <v>9303</v>
      </c>
      <c r="B1328" s="14" t="s">
        <v>9304</v>
      </c>
      <c r="C1328" s="14" t="s">
        <v>489</v>
      </c>
    </row>
    <row r="1329" spans="1:3" s="18" customFormat="1" ht="17.25" customHeight="1" x14ac:dyDescent="0.25">
      <c r="A1329" s="14" t="s">
        <v>3280</v>
      </c>
      <c r="B1329" s="14" t="s">
        <v>3281</v>
      </c>
      <c r="C1329" s="14" t="s">
        <v>489</v>
      </c>
    </row>
    <row r="1330" spans="1:3" s="18" customFormat="1" ht="17.25" customHeight="1" x14ac:dyDescent="0.25">
      <c r="A1330" s="14" t="s">
        <v>2437</v>
      </c>
      <c r="B1330" s="14" t="s">
        <v>2438</v>
      </c>
      <c r="C1330" s="14" t="s">
        <v>489</v>
      </c>
    </row>
    <row r="1331" spans="1:3" s="18" customFormat="1" ht="17.25" customHeight="1" x14ac:dyDescent="0.25">
      <c r="A1331" s="14" t="s">
        <v>7572</v>
      </c>
      <c r="B1331" s="14" t="s">
        <v>7573</v>
      </c>
      <c r="C1331" s="14" t="s">
        <v>489</v>
      </c>
    </row>
    <row r="1332" spans="1:3" s="18" customFormat="1" ht="17.25" customHeight="1" x14ac:dyDescent="0.25">
      <c r="A1332" s="14" t="s">
        <v>9287</v>
      </c>
      <c r="B1332" s="14" t="s">
        <v>9288</v>
      </c>
      <c r="C1332" s="14" t="s">
        <v>489</v>
      </c>
    </row>
    <row r="1333" spans="1:3" s="18" customFormat="1" ht="17.25" customHeight="1" x14ac:dyDescent="0.25">
      <c r="A1333" s="14" t="s">
        <v>9573</v>
      </c>
      <c r="B1333" s="14" t="s">
        <v>9574</v>
      </c>
      <c r="C1333" s="14" t="s">
        <v>489</v>
      </c>
    </row>
    <row r="1334" spans="1:3" s="18" customFormat="1" ht="17.25" customHeight="1" x14ac:dyDescent="0.25">
      <c r="A1334" s="14" t="s">
        <v>9021</v>
      </c>
      <c r="B1334" s="14" t="s">
        <v>9022</v>
      </c>
      <c r="C1334" s="14" t="s">
        <v>489</v>
      </c>
    </row>
    <row r="1335" spans="1:3" s="18" customFormat="1" ht="17.25" customHeight="1" x14ac:dyDescent="0.25">
      <c r="A1335" s="14" t="s">
        <v>9196</v>
      </c>
      <c r="B1335" s="14" t="s">
        <v>9197</v>
      </c>
      <c r="C1335" s="14" t="s">
        <v>489</v>
      </c>
    </row>
    <row r="1336" spans="1:3" s="18" customFormat="1" ht="17.25" customHeight="1" x14ac:dyDescent="0.25">
      <c r="A1336" s="14" t="s">
        <v>9522</v>
      </c>
      <c r="B1336" s="14" t="s">
        <v>9523</v>
      </c>
      <c r="C1336" s="14" t="s">
        <v>489</v>
      </c>
    </row>
    <row r="1337" spans="1:3" s="18" customFormat="1" ht="17.25" customHeight="1" x14ac:dyDescent="0.25">
      <c r="A1337" s="14" t="s">
        <v>5449</v>
      </c>
      <c r="B1337" s="14" t="s">
        <v>5450</v>
      </c>
      <c r="C1337" s="14" t="s">
        <v>489</v>
      </c>
    </row>
    <row r="1338" spans="1:3" s="18" customFormat="1" ht="17.25" customHeight="1" x14ac:dyDescent="0.25">
      <c r="A1338" s="14" t="str">
        <f>"04018300378"</f>
        <v>04018300378</v>
      </c>
      <c r="B1338" s="14" t="s">
        <v>3766</v>
      </c>
      <c r="C1338" s="14" t="s">
        <v>489</v>
      </c>
    </row>
    <row r="1339" spans="1:3" s="18" customFormat="1" ht="17.25" customHeight="1" x14ac:dyDescent="0.25">
      <c r="A1339" s="14" t="str">
        <f>"03223781208"</f>
        <v>03223781208</v>
      </c>
      <c r="B1339" s="14" t="s">
        <v>8537</v>
      </c>
      <c r="C1339" s="14" t="s">
        <v>489</v>
      </c>
    </row>
    <row r="1340" spans="1:3" s="18" customFormat="1" ht="17.25" customHeight="1" x14ac:dyDescent="0.25">
      <c r="A1340" s="14" t="s">
        <v>4421</v>
      </c>
      <c r="B1340" s="14" t="s">
        <v>4422</v>
      </c>
      <c r="C1340" s="14" t="s">
        <v>489</v>
      </c>
    </row>
    <row r="1341" spans="1:3" s="18" customFormat="1" ht="17.25" customHeight="1" x14ac:dyDescent="0.25">
      <c r="A1341" s="14" t="s">
        <v>4546</v>
      </c>
      <c r="B1341" s="14" t="s">
        <v>4547</v>
      </c>
      <c r="C1341" s="14" t="s">
        <v>489</v>
      </c>
    </row>
    <row r="1342" spans="1:3" s="18" customFormat="1" ht="17.25" customHeight="1" x14ac:dyDescent="0.25">
      <c r="A1342" s="14" t="s">
        <v>1422</v>
      </c>
      <c r="B1342" s="14" t="s">
        <v>1423</v>
      </c>
      <c r="C1342" s="14" t="s">
        <v>489</v>
      </c>
    </row>
    <row r="1343" spans="1:3" s="18" customFormat="1" ht="17.25" customHeight="1" x14ac:dyDescent="0.25">
      <c r="A1343" s="14" t="str">
        <f>"02464900378"</f>
        <v>02464900378</v>
      </c>
      <c r="B1343" s="14" t="s">
        <v>4713</v>
      </c>
      <c r="C1343" s="14" t="s">
        <v>489</v>
      </c>
    </row>
    <row r="1344" spans="1:3" s="18" customFormat="1" ht="17.25" customHeight="1" x14ac:dyDescent="0.25">
      <c r="A1344" s="14" t="s">
        <v>9120</v>
      </c>
      <c r="B1344" s="14" t="s">
        <v>9121</v>
      </c>
      <c r="C1344" s="14" t="s">
        <v>489</v>
      </c>
    </row>
    <row r="1345" spans="1:3" s="18" customFormat="1" ht="17.25" customHeight="1" x14ac:dyDescent="0.25">
      <c r="A1345" s="14" t="s">
        <v>3735</v>
      </c>
      <c r="B1345" s="14" t="s">
        <v>3736</v>
      </c>
      <c r="C1345" s="14" t="s">
        <v>489</v>
      </c>
    </row>
    <row r="1346" spans="1:3" s="18" customFormat="1" ht="17.25" customHeight="1" x14ac:dyDescent="0.25">
      <c r="A1346" s="14" t="s">
        <v>10030</v>
      </c>
      <c r="B1346" s="14" t="s">
        <v>10031</v>
      </c>
      <c r="C1346" s="14" t="s">
        <v>489</v>
      </c>
    </row>
    <row r="1347" spans="1:3" s="18" customFormat="1" ht="17.25" customHeight="1" x14ac:dyDescent="0.25">
      <c r="A1347" s="14" t="s">
        <v>9388</v>
      </c>
      <c r="B1347" s="14" t="s">
        <v>9389</v>
      </c>
      <c r="C1347" s="14" t="s">
        <v>489</v>
      </c>
    </row>
    <row r="1348" spans="1:3" s="18" customFormat="1" ht="17.25" customHeight="1" x14ac:dyDescent="0.25">
      <c r="A1348" s="14" t="str">
        <f>"03067231203"</f>
        <v>03067231203</v>
      </c>
      <c r="B1348" s="14" t="s">
        <v>1040</v>
      </c>
      <c r="C1348" s="14" t="s">
        <v>489</v>
      </c>
    </row>
    <row r="1349" spans="1:3" s="18" customFormat="1" ht="17.25" customHeight="1" x14ac:dyDescent="0.25">
      <c r="A1349" s="14" t="s">
        <v>1400</v>
      </c>
      <c r="B1349" s="14" t="s">
        <v>1401</v>
      </c>
      <c r="C1349" s="14" t="s">
        <v>489</v>
      </c>
    </row>
    <row r="1350" spans="1:3" s="18" customFormat="1" ht="17.25" customHeight="1" x14ac:dyDescent="0.25">
      <c r="A1350" s="14" t="s">
        <v>7743</v>
      </c>
      <c r="B1350" s="14" t="s">
        <v>7744</v>
      </c>
      <c r="C1350" s="14" t="s">
        <v>489</v>
      </c>
    </row>
    <row r="1351" spans="1:3" s="18" customFormat="1" ht="17.25" customHeight="1" x14ac:dyDescent="0.25">
      <c r="A1351" s="14" t="str">
        <f>"01611271204"</f>
        <v>01611271204</v>
      </c>
      <c r="B1351" s="14" t="s">
        <v>2420</v>
      </c>
      <c r="C1351" s="14" t="s">
        <v>489</v>
      </c>
    </row>
    <row r="1352" spans="1:3" s="18" customFormat="1" ht="17.25" customHeight="1" x14ac:dyDescent="0.25">
      <c r="A1352" s="14" t="s">
        <v>4413</v>
      </c>
      <c r="B1352" s="14" t="s">
        <v>4414</v>
      </c>
      <c r="C1352" s="14" t="s">
        <v>489</v>
      </c>
    </row>
    <row r="1353" spans="1:3" s="18" customFormat="1" ht="17.25" customHeight="1" x14ac:dyDescent="0.25">
      <c r="A1353" s="14" t="s">
        <v>4800</v>
      </c>
      <c r="B1353" s="14" t="s">
        <v>4801</v>
      </c>
      <c r="C1353" s="14" t="s">
        <v>489</v>
      </c>
    </row>
    <row r="1354" spans="1:3" s="18" customFormat="1" ht="17.25" customHeight="1" x14ac:dyDescent="0.25">
      <c r="A1354" s="14" t="str">
        <f>"02329641209"</f>
        <v>02329641209</v>
      </c>
      <c r="B1354" s="14" t="s">
        <v>2477</v>
      </c>
      <c r="C1354" s="14" t="s">
        <v>489</v>
      </c>
    </row>
    <row r="1355" spans="1:3" s="18" customFormat="1" ht="17.25" customHeight="1" x14ac:dyDescent="0.25">
      <c r="A1355" s="14" t="s">
        <v>5075</v>
      </c>
      <c r="B1355" s="14" t="s">
        <v>5076</v>
      </c>
      <c r="C1355" s="14" t="s">
        <v>489</v>
      </c>
    </row>
    <row r="1356" spans="1:3" s="18" customFormat="1" ht="17.25" customHeight="1" x14ac:dyDescent="0.25">
      <c r="A1356" s="14" t="str">
        <f>"02177420375"</f>
        <v>02177420375</v>
      </c>
      <c r="B1356" s="14" t="s">
        <v>4882</v>
      </c>
      <c r="C1356" s="14" t="s">
        <v>489</v>
      </c>
    </row>
    <row r="1357" spans="1:3" s="18" customFormat="1" ht="17.25" customHeight="1" x14ac:dyDescent="0.25">
      <c r="A1357" s="14" t="str">
        <f>"03276850371"</f>
        <v>03276850371</v>
      </c>
      <c r="B1357" s="14" t="s">
        <v>8547</v>
      </c>
      <c r="C1357" s="14" t="s">
        <v>489</v>
      </c>
    </row>
    <row r="1358" spans="1:3" s="18" customFormat="1" ht="17.25" customHeight="1" x14ac:dyDescent="0.25">
      <c r="A1358" s="14" t="str">
        <f>"03564971202"</f>
        <v>03564971202</v>
      </c>
      <c r="B1358" s="14" t="s">
        <v>3923</v>
      </c>
      <c r="C1358" s="14" t="s">
        <v>489</v>
      </c>
    </row>
    <row r="1359" spans="1:3" s="18" customFormat="1" ht="17.25" customHeight="1" x14ac:dyDescent="0.25">
      <c r="A1359" s="14" t="str">
        <f>"02852491204"</f>
        <v>02852491204</v>
      </c>
      <c r="B1359" s="14" t="s">
        <v>8877</v>
      </c>
      <c r="C1359" s="14" t="s">
        <v>489</v>
      </c>
    </row>
    <row r="1360" spans="1:3" s="18" customFormat="1" ht="17.25" customHeight="1" x14ac:dyDescent="0.25">
      <c r="A1360" s="14" t="str">
        <f>"02980531202"</f>
        <v>02980531202</v>
      </c>
      <c r="B1360" s="14" t="s">
        <v>8548</v>
      </c>
      <c r="C1360" s="14" t="s">
        <v>489</v>
      </c>
    </row>
    <row r="1361" spans="1:3" s="18" customFormat="1" ht="17.25" customHeight="1" x14ac:dyDescent="0.25">
      <c r="A1361" s="14" t="str">
        <f>"02250831209"</f>
        <v>02250831209</v>
      </c>
      <c r="B1361" s="14" t="s">
        <v>4270</v>
      </c>
      <c r="C1361" s="14" t="s">
        <v>489</v>
      </c>
    </row>
    <row r="1362" spans="1:3" s="18" customFormat="1" ht="17.25" customHeight="1" x14ac:dyDescent="0.25">
      <c r="A1362" s="14" t="str">
        <f>"02257331203"</f>
        <v>02257331203</v>
      </c>
      <c r="B1362" s="14" t="s">
        <v>4468</v>
      </c>
      <c r="C1362" s="14" t="s">
        <v>489</v>
      </c>
    </row>
    <row r="1363" spans="1:3" s="18" customFormat="1" ht="17.25" customHeight="1" x14ac:dyDescent="0.25">
      <c r="A1363" s="14" t="str">
        <f>"03735471207"</f>
        <v>03735471207</v>
      </c>
      <c r="B1363" s="14" t="s">
        <v>10028</v>
      </c>
      <c r="C1363" s="14" t="s">
        <v>489</v>
      </c>
    </row>
    <row r="1364" spans="1:3" s="18" customFormat="1" ht="17.25" customHeight="1" x14ac:dyDescent="0.25">
      <c r="A1364" s="14" t="str">
        <f>"02269191207"</f>
        <v>02269191207</v>
      </c>
      <c r="B1364" s="14" t="s">
        <v>7537</v>
      </c>
      <c r="C1364" s="14" t="s">
        <v>489</v>
      </c>
    </row>
    <row r="1365" spans="1:3" s="18" customFormat="1" ht="17.25" customHeight="1" x14ac:dyDescent="0.25">
      <c r="A1365" s="14" t="str">
        <f>"02747911200"</f>
        <v>02747911200</v>
      </c>
      <c r="B1365" s="14" t="s">
        <v>4645</v>
      </c>
      <c r="C1365" s="14" t="s">
        <v>489</v>
      </c>
    </row>
    <row r="1366" spans="1:3" s="18" customFormat="1" ht="17.25" customHeight="1" x14ac:dyDescent="0.25">
      <c r="A1366" s="14" t="str">
        <f>"03629140371"</f>
        <v>03629140371</v>
      </c>
      <c r="B1366" s="14" t="s">
        <v>4083</v>
      </c>
      <c r="C1366" s="14" t="s">
        <v>489</v>
      </c>
    </row>
    <row r="1367" spans="1:3" s="18" customFormat="1" ht="17.25" customHeight="1" x14ac:dyDescent="0.25">
      <c r="A1367" s="14" t="str">
        <f>"02329581207"</f>
        <v>02329581207</v>
      </c>
      <c r="B1367" s="14" t="s">
        <v>1190</v>
      </c>
      <c r="C1367" s="14" t="s">
        <v>489</v>
      </c>
    </row>
    <row r="1368" spans="1:3" s="18" customFormat="1" ht="17.25" customHeight="1" x14ac:dyDescent="0.25">
      <c r="A1368" s="14" t="str">
        <f>"03501431203"</f>
        <v>03501431203</v>
      </c>
      <c r="B1368" s="14" t="s">
        <v>7657</v>
      </c>
      <c r="C1368" s="14" t="s">
        <v>489</v>
      </c>
    </row>
    <row r="1369" spans="1:3" s="18" customFormat="1" ht="17.25" customHeight="1" x14ac:dyDescent="0.25">
      <c r="A1369" s="14" t="str">
        <f>"03688880370"</f>
        <v>03688880370</v>
      </c>
      <c r="B1369" s="14" t="s">
        <v>8954</v>
      </c>
      <c r="C1369" s="14" t="s">
        <v>489</v>
      </c>
    </row>
    <row r="1370" spans="1:3" s="18" customFormat="1" ht="17.25" customHeight="1" x14ac:dyDescent="0.25">
      <c r="A1370" s="14" t="str">
        <f>"03990361200"</f>
        <v>03990361200</v>
      </c>
      <c r="B1370" s="14" t="s">
        <v>9160</v>
      </c>
      <c r="C1370" s="14" t="s">
        <v>489</v>
      </c>
    </row>
    <row r="1371" spans="1:3" s="18" customFormat="1" ht="17.25" customHeight="1" x14ac:dyDescent="0.25">
      <c r="A1371" s="14" t="str">
        <f>"03522561202"</f>
        <v>03522561202</v>
      </c>
      <c r="B1371" s="14" t="s">
        <v>3520</v>
      </c>
      <c r="C1371" s="14" t="s">
        <v>489</v>
      </c>
    </row>
    <row r="1372" spans="1:3" s="18" customFormat="1" ht="17.25" customHeight="1" x14ac:dyDescent="0.25">
      <c r="A1372" s="14" t="str">
        <f>"03079251207"</f>
        <v>03079251207</v>
      </c>
      <c r="B1372" s="14" t="s">
        <v>6974</v>
      </c>
      <c r="C1372" s="14" t="s">
        <v>489</v>
      </c>
    </row>
    <row r="1373" spans="1:3" s="18" customFormat="1" ht="17.25" customHeight="1" x14ac:dyDescent="0.25">
      <c r="A1373" s="14" t="str">
        <f>"02215690377"</f>
        <v>02215690377</v>
      </c>
      <c r="B1373" s="14" t="s">
        <v>8917</v>
      </c>
      <c r="C1373" s="14" t="s">
        <v>489</v>
      </c>
    </row>
    <row r="1374" spans="1:3" s="18" customFormat="1" ht="17.25" customHeight="1" x14ac:dyDescent="0.25">
      <c r="A1374" s="14" t="str">
        <f>"03761651201"</f>
        <v>03761651201</v>
      </c>
      <c r="B1374" s="14" t="s">
        <v>9113</v>
      </c>
      <c r="C1374" s="14" t="s">
        <v>489</v>
      </c>
    </row>
    <row r="1375" spans="1:3" s="18" customFormat="1" ht="17.25" customHeight="1" x14ac:dyDescent="0.25">
      <c r="A1375" s="14" t="str">
        <f>"02928931209"</f>
        <v>02928931209</v>
      </c>
      <c r="B1375" s="14" t="s">
        <v>4293</v>
      </c>
      <c r="C1375" s="14" t="s">
        <v>489</v>
      </c>
    </row>
    <row r="1376" spans="1:3" s="18" customFormat="1" ht="17.25" customHeight="1" x14ac:dyDescent="0.25">
      <c r="A1376" s="14" t="str">
        <f>"02866351204"</f>
        <v>02866351204</v>
      </c>
      <c r="B1376" s="14" t="s">
        <v>8887</v>
      </c>
      <c r="C1376" s="14" t="s">
        <v>489</v>
      </c>
    </row>
    <row r="1377" spans="1:3" s="18" customFormat="1" ht="17.25" customHeight="1" x14ac:dyDescent="0.25">
      <c r="A1377" s="14" t="str">
        <f>"02227901200"</f>
        <v>02227901200</v>
      </c>
      <c r="B1377" s="14" t="s">
        <v>4084</v>
      </c>
      <c r="C1377" s="14" t="s">
        <v>489</v>
      </c>
    </row>
    <row r="1378" spans="1:3" s="18" customFormat="1" ht="17.25" customHeight="1" x14ac:dyDescent="0.25">
      <c r="A1378" s="14" t="str">
        <f>"03522581200"</f>
        <v>03522581200</v>
      </c>
      <c r="B1378" s="14" t="s">
        <v>6864</v>
      </c>
      <c r="C1378" s="14" t="s">
        <v>489</v>
      </c>
    </row>
    <row r="1379" spans="1:3" s="18" customFormat="1" ht="17.25" customHeight="1" x14ac:dyDescent="0.25">
      <c r="A1379" s="14" t="str">
        <f>"02277790370"</f>
        <v>02277790370</v>
      </c>
      <c r="B1379" s="14" t="s">
        <v>7514</v>
      </c>
      <c r="C1379" s="14" t="s">
        <v>489</v>
      </c>
    </row>
    <row r="1380" spans="1:3" s="18" customFormat="1" ht="17.25" customHeight="1" x14ac:dyDescent="0.25">
      <c r="A1380" s="14" t="str">
        <f>"03337500379"</f>
        <v>03337500379</v>
      </c>
      <c r="B1380" s="14" t="s">
        <v>4894</v>
      </c>
      <c r="C1380" s="14" t="s">
        <v>489</v>
      </c>
    </row>
    <row r="1381" spans="1:3" s="18" customFormat="1" ht="17.25" customHeight="1" x14ac:dyDescent="0.25">
      <c r="A1381" s="14" t="str">
        <f>"04069910372"</f>
        <v>04069910372</v>
      </c>
      <c r="B1381" s="14" t="s">
        <v>9027</v>
      </c>
      <c r="C1381" s="14" t="s">
        <v>489</v>
      </c>
    </row>
    <row r="1382" spans="1:3" s="18" customFormat="1" ht="17.25" customHeight="1" x14ac:dyDescent="0.25">
      <c r="A1382" s="14" t="str">
        <f>"02447611209"</f>
        <v>02447611209</v>
      </c>
      <c r="B1382" s="14" t="s">
        <v>4883</v>
      </c>
      <c r="C1382" s="14" t="s">
        <v>489</v>
      </c>
    </row>
    <row r="1383" spans="1:3" s="18" customFormat="1" ht="17.25" customHeight="1" x14ac:dyDescent="0.25">
      <c r="A1383" s="14" t="str">
        <f>"02131061208"</f>
        <v>02131061208</v>
      </c>
      <c r="B1383" s="14" t="s">
        <v>9131</v>
      </c>
      <c r="C1383" s="14" t="s">
        <v>489</v>
      </c>
    </row>
    <row r="1384" spans="1:3" s="18" customFormat="1" ht="17.25" customHeight="1" x14ac:dyDescent="0.25">
      <c r="A1384" s="14" t="str">
        <f>"03083421200"</f>
        <v>03083421200</v>
      </c>
      <c r="B1384" s="14" t="s">
        <v>4409</v>
      </c>
      <c r="C1384" s="14" t="s">
        <v>489</v>
      </c>
    </row>
    <row r="1385" spans="1:3" s="18" customFormat="1" ht="17.25" customHeight="1" x14ac:dyDescent="0.25">
      <c r="A1385" s="14" t="str">
        <f>"02409710379"</f>
        <v>02409710379</v>
      </c>
      <c r="B1385" s="14" t="s">
        <v>4884</v>
      </c>
      <c r="C1385" s="14" t="s">
        <v>489</v>
      </c>
    </row>
    <row r="1386" spans="1:3" s="18" customFormat="1" ht="17.25" customHeight="1" x14ac:dyDescent="0.25">
      <c r="A1386" s="14" t="str">
        <f>"04024350375"</f>
        <v>04024350375</v>
      </c>
      <c r="B1386" s="14" t="s">
        <v>7087</v>
      </c>
      <c r="C1386" s="14" t="s">
        <v>489</v>
      </c>
    </row>
    <row r="1387" spans="1:3" s="18" customFormat="1" ht="17.25" customHeight="1" x14ac:dyDescent="0.25">
      <c r="A1387" s="14" t="str">
        <f>"02803641204"</f>
        <v>02803641204</v>
      </c>
      <c r="B1387" s="14" t="s">
        <v>7570</v>
      </c>
      <c r="C1387" s="14" t="s">
        <v>489</v>
      </c>
    </row>
    <row r="1388" spans="1:3" s="18" customFormat="1" ht="17.25" customHeight="1" x14ac:dyDescent="0.25">
      <c r="A1388" s="14" t="str">
        <f>"03409991209"</f>
        <v>03409991209</v>
      </c>
      <c r="B1388" s="14" t="s">
        <v>5549</v>
      </c>
      <c r="C1388" s="14" t="s">
        <v>489</v>
      </c>
    </row>
    <row r="1389" spans="1:3" s="18" customFormat="1" ht="17.25" customHeight="1" x14ac:dyDescent="0.25">
      <c r="A1389" s="14" t="str">
        <f>"02804641203"</f>
        <v>02804641203</v>
      </c>
      <c r="B1389" s="14" t="s">
        <v>6815</v>
      </c>
      <c r="C1389" s="14" t="s">
        <v>489</v>
      </c>
    </row>
    <row r="1390" spans="1:3" s="18" customFormat="1" ht="17.25" customHeight="1" x14ac:dyDescent="0.25">
      <c r="A1390" s="14" t="str">
        <f>"02316571203"</f>
        <v>02316571203</v>
      </c>
      <c r="B1390" s="14" t="s">
        <v>8480</v>
      </c>
      <c r="C1390" s="14" t="s">
        <v>489</v>
      </c>
    </row>
    <row r="1391" spans="1:3" s="18" customFormat="1" ht="17.25" customHeight="1" x14ac:dyDescent="0.25">
      <c r="A1391" s="14" t="str">
        <f>"03789410374"</f>
        <v>03789410374</v>
      </c>
      <c r="B1391" s="14" t="s">
        <v>8910</v>
      </c>
      <c r="C1391" s="14" t="s">
        <v>489</v>
      </c>
    </row>
    <row r="1392" spans="1:3" s="18" customFormat="1" ht="17.25" customHeight="1" x14ac:dyDescent="0.25">
      <c r="A1392" s="14" t="str">
        <f>"02689991202"</f>
        <v>02689991202</v>
      </c>
      <c r="B1392" s="14" t="s">
        <v>6005</v>
      </c>
      <c r="C1392" s="14" t="s">
        <v>489</v>
      </c>
    </row>
    <row r="1393" spans="1:3" s="18" customFormat="1" ht="17.25" customHeight="1" x14ac:dyDescent="0.25">
      <c r="A1393" s="14" t="str">
        <f>"03539231203"</f>
        <v>03539231203</v>
      </c>
      <c r="B1393" s="14" t="s">
        <v>6987</v>
      </c>
      <c r="C1393" s="14" t="s">
        <v>489</v>
      </c>
    </row>
    <row r="1394" spans="1:3" s="18" customFormat="1" ht="17.25" customHeight="1" x14ac:dyDescent="0.25">
      <c r="A1394" s="14" t="str">
        <f>"02827131208"</f>
        <v>02827131208</v>
      </c>
      <c r="B1394" s="14" t="s">
        <v>3040</v>
      </c>
      <c r="C1394" s="14" t="s">
        <v>489</v>
      </c>
    </row>
    <row r="1395" spans="1:3" s="18" customFormat="1" ht="17.25" customHeight="1" x14ac:dyDescent="0.25">
      <c r="A1395" s="14" t="str">
        <f>"02213150374"</f>
        <v>02213150374</v>
      </c>
      <c r="B1395" s="14" t="s">
        <v>8900</v>
      </c>
      <c r="C1395" s="14" t="s">
        <v>489</v>
      </c>
    </row>
    <row r="1396" spans="1:3" s="18" customFormat="1" ht="17.25" customHeight="1" x14ac:dyDescent="0.25">
      <c r="A1396" s="14" t="str">
        <f>"03513920375"</f>
        <v>03513920375</v>
      </c>
      <c r="B1396" s="14" t="s">
        <v>5747</v>
      </c>
      <c r="C1396" s="14" t="s">
        <v>489</v>
      </c>
    </row>
    <row r="1397" spans="1:3" s="18" customFormat="1" ht="17.25" customHeight="1" x14ac:dyDescent="0.25">
      <c r="A1397" s="14" t="str">
        <f>"01532191200"</f>
        <v>01532191200</v>
      </c>
      <c r="B1397" s="14" t="s">
        <v>6941</v>
      </c>
      <c r="C1397" s="14" t="s">
        <v>489</v>
      </c>
    </row>
    <row r="1398" spans="1:3" s="18" customFormat="1" ht="17.25" customHeight="1" x14ac:dyDescent="0.25">
      <c r="A1398" s="14" t="str">
        <f>"02118871207"</f>
        <v>02118871207</v>
      </c>
      <c r="B1398" s="14" t="s">
        <v>8536</v>
      </c>
      <c r="C1398" s="14" t="s">
        <v>489</v>
      </c>
    </row>
    <row r="1399" spans="1:3" s="18" customFormat="1" ht="17.25" customHeight="1" x14ac:dyDescent="0.25">
      <c r="A1399" s="14" t="str">
        <f>"02981111202"</f>
        <v>02981111202</v>
      </c>
      <c r="B1399" s="14" t="s">
        <v>9227</v>
      </c>
      <c r="C1399" s="14" t="s">
        <v>489</v>
      </c>
    </row>
    <row r="1400" spans="1:3" s="18" customFormat="1" ht="17.25" customHeight="1" x14ac:dyDescent="0.25">
      <c r="A1400" s="14" t="str">
        <f>"03839010372"</f>
        <v>03839010372</v>
      </c>
      <c r="B1400" s="14" t="s">
        <v>1419</v>
      </c>
      <c r="C1400" s="14" t="s">
        <v>489</v>
      </c>
    </row>
    <row r="1401" spans="1:3" s="18" customFormat="1" ht="17.25" customHeight="1" x14ac:dyDescent="0.25">
      <c r="A1401" s="14" t="str">
        <f>"02629621208"</f>
        <v>02629621208</v>
      </c>
      <c r="B1401" s="14" t="s">
        <v>3073</v>
      </c>
      <c r="C1401" s="14" t="s">
        <v>489</v>
      </c>
    </row>
    <row r="1402" spans="1:3" s="18" customFormat="1" ht="17.25" customHeight="1" x14ac:dyDescent="0.25">
      <c r="A1402" s="14" t="str">
        <f>"01572551206"</f>
        <v>01572551206</v>
      </c>
      <c r="B1402" s="14" t="s">
        <v>8886</v>
      </c>
      <c r="C1402" s="14" t="s">
        <v>489</v>
      </c>
    </row>
    <row r="1403" spans="1:3" s="18" customFormat="1" ht="17.25" customHeight="1" x14ac:dyDescent="0.25">
      <c r="A1403" s="14" t="str">
        <f>"02981471200"</f>
        <v>02981471200</v>
      </c>
      <c r="B1403" s="14" t="s">
        <v>4446</v>
      </c>
      <c r="C1403" s="14" t="s">
        <v>489</v>
      </c>
    </row>
    <row r="1404" spans="1:3" s="18" customFormat="1" ht="17.25" customHeight="1" x14ac:dyDescent="0.25">
      <c r="A1404" s="14" t="str">
        <f>"02845511209"</f>
        <v>02845511209</v>
      </c>
      <c r="B1404" s="14" t="s">
        <v>5568</v>
      </c>
      <c r="C1404" s="14" t="s">
        <v>489</v>
      </c>
    </row>
    <row r="1405" spans="1:3" s="18" customFormat="1" ht="17.25" customHeight="1" x14ac:dyDescent="0.25">
      <c r="A1405" s="14" t="str">
        <f>"02398281200"</f>
        <v>02398281200</v>
      </c>
      <c r="B1405" s="14" t="s">
        <v>4082</v>
      </c>
      <c r="C1405" s="14" t="s">
        <v>489</v>
      </c>
    </row>
    <row r="1406" spans="1:3" s="18" customFormat="1" ht="17.25" customHeight="1" x14ac:dyDescent="0.25">
      <c r="A1406" s="14" t="str">
        <f>"00809090376"</f>
        <v>00809090376</v>
      </c>
      <c r="B1406" s="14" t="s">
        <v>8538</v>
      </c>
      <c r="C1406" s="14" t="s">
        <v>489</v>
      </c>
    </row>
    <row r="1407" spans="1:3" s="18" customFormat="1" ht="17.25" customHeight="1" x14ac:dyDescent="0.25">
      <c r="A1407" s="14" t="str">
        <f>"01655521209"</f>
        <v>01655521209</v>
      </c>
      <c r="B1407" s="14" t="s">
        <v>4319</v>
      </c>
      <c r="C1407" s="14" t="s">
        <v>489</v>
      </c>
    </row>
    <row r="1408" spans="1:3" s="18" customFormat="1" ht="17.25" customHeight="1" x14ac:dyDescent="0.25">
      <c r="A1408" s="14" t="str">
        <f>"03089621209"</f>
        <v>03089621209</v>
      </c>
      <c r="B1408" s="14" t="s">
        <v>5535</v>
      </c>
      <c r="C1408" s="14" t="s">
        <v>489</v>
      </c>
    </row>
    <row r="1409" spans="1:3" s="18" customFormat="1" ht="17.25" customHeight="1" x14ac:dyDescent="0.25">
      <c r="A1409" s="14" t="str">
        <f>"02921081200"</f>
        <v>02921081200</v>
      </c>
      <c r="B1409" s="14" t="s">
        <v>7627</v>
      </c>
      <c r="C1409" s="14" t="s">
        <v>489</v>
      </c>
    </row>
    <row r="1410" spans="1:3" s="18" customFormat="1" ht="17.25" customHeight="1" x14ac:dyDescent="0.25">
      <c r="A1410" s="14" t="str">
        <f>"03779981202"</f>
        <v>03779981202</v>
      </c>
      <c r="B1410" s="14" t="s">
        <v>8911</v>
      </c>
      <c r="C1410" s="14" t="s">
        <v>489</v>
      </c>
    </row>
    <row r="1411" spans="1:3" s="18" customFormat="1" ht="17.25" customHeight="1" x14ac:dyDescent="0.25">
      <c r="A1411" s="14" t="str">
        <f>"01630921201"</f>
        <v>01630921201</v>
      </c>
      <c r="B1411" s="14" t="s">
        <v>8805</v>
      </c>
      <c r="C1411" s="14" t="s">
        <v>489</v>
      </c>
    </row>
    <row r="1412" spans="1:3" s="18" customFormat="1" ht="17.25" customHeight="1" x14ac:dyDescent="0.25">
      <c r="A1412" s="14" t="str">
        <f>"01505721207"</f>
        <v>01505721207</v>
      </c>
      <c r="B1412" s="14" t="s">
        <v>7059</v>
      </c>
      <c r="C1412" s="14" t="s">
        <v>489</v>
      </c>
    </row>
    <row r="1413" spans="1:3" s="18" customFormat="1" ht="17.25" customHeight="1" x14ac:dyDescent="0.25">
      <c r="A1413" s="14" t="str">
        <f>"03099031209"</f>
        <v>03099031209</v>
      </c>
      <c r="B1413" s="14" t="s">
        <v>7413</v>
      </c>
      <c r="C1413" s="14" t="s">
        <v>489</v>
      </c>
    </row>
    <row r="1414" spans="1:3" s="18" customFormat="1" ht="17.25" customHeight="1" x14ac:dyDescent="0.25">
      <c r="A1414" s="14" t="str">
        <f>"03635491206"</f>
        <v>03635491206</v>
      </c>
      <c r="B1414" s="14" t="s">
        <v>5756</v>
      </c>
      <c r="C1414" s="14" t="s">
        <v>489</v>
      </c>
    </row>
    <row r="1415" spans="1:3" s="18" customFormat="1" ht="17.25" customHeight="1" x14ac:dyDescent="0.25">
      <c r="A1415" s="14" t="str">
        <f>"02883481208"</f>
        <v>02883481208</v>
      </c>
      <c r="B1415" s="14" t="s">
        <v>4681</v>
      </c>
      <c r="C1415" s="14" t="s">
        <v>489</v>
      </c>
    </row>
    <row r="1416" spans="1:3" s="18" customFormat="1" ht="17.25" customHeight="1" x14ac:dyDescent="0.25">
      <c r="A1416" s="14" t="str">
        <f>"04027580374"</f>
        <v>04027580374</v>
      </c>
      <c r="B1416" s="14" t="s">
        <v>1276</v>
      </c>
      <c r="C1416" s="14" t="s">
        <v>489</v>
      </c>
    </row>
    <row r="1417" spans="1:3" s="18" customFormat="1" ht="17.25" customHeight="1" x14ac:dyDescent="0.25">
      <c r="A1417" s="14" t="str">
        <f>"02676960400"</f>
        <v>02676960400</v>
      </c>
      <c r="B1417" s="14" t="s">
        <v>3859</v>
      </c>
      <c r="C1417" s="14" t="s">
        <v>489</v>
      </c>
    </row>
    <row r="1418" spans="1:3" s="18" customFormat="1" ht="17.25" customHeight="1" x14ac:dyDescent="0.25">
      <c r="A1418" s="14" t="s">
        <v>4530</v>
      </c>
      <c r="B1418" s="14" t="s">
        <v>4531</v>
      </c>
      <c r="C1418" s="14" t="s">
        <v>489</v>
      </c>
    </row>
    <row r="1419" spans="1:3" s="18" customFormat="1" ht="17.25" customHeight="1" x14ac:dyDescent="0.25">
      <c r="A1419" s="14" t="s">
        <v>4528</v>
      </c>
      <c r="B1419" s="14" t="s">
        <v>4529</v>
      </c>
      <c r="C1419" s="14" t="s">
        <v>489</v>
      </c>
    </row>
    <row r="1420" spans="1:3" s="18" customFormat="1" ht="17.25" customHeight="1" x14ac:dyDescent="0.25">
      <c r="A1420" s="14" t="s">
        <v>4866</v>
      </c>
      <c r="B1420" s="14" t="s">
        <v>4867</v>
      </c>
      <c r="C1420" s="14" t="s">
        <v>489</v>
      </c>
    </row>
    <row r="1421" spans="1:3" s="18" customFormat="1" ht="17.25" customHeight="1" x14ac:dyDescent="0.25">
      <c r="A1421" s="14" t="str">
        <f>"04276520378"</f>
        <v>04276520378</v>
      </c>
      <c r="B1421" s="14" t="s">
        <v>1360</v>
      </c>
      <c r="C1421" s="14" t="s">
        <v>489</v>
      </c>
    </row>
    <row r="1422" spans="1:3" s="18" customFormat="1" ht="17.25" customHeight="1" x14ac:dyDescent="0.25">
      <c r="A1422" s="14" t="str">
        <f>"01796031209"</f>
        <v>01796031209</v>
      </c>
      <c r="B1422" s="14" t="s">
        <v>5955</v>
      </c>
      <c r="C1422" s="14" t="s">
        <v>489</v>
      </c>
    </row>
    <row r="1423" spans="1:3" s="18" customFormat="1" ht="17.25" customHeight="1" x14ac:dyDescent="0.25">
      <c r="A1423" s="14" t="str">
        <f>"03633951201"</f>
        <v>03633951201</v>
      </c>
      <c r="B1423" s="14" t="s">
        <v>7467</v>
      </c>
      <c r="C1423" s="14" t="s">
        <v>489</v>
      </c>
    </row>
    <row r="1424" spans="1:3" s="18" customFormat="1" ht="17.25" customHeight="1" x14ac:dyDescent="0.25">
      <c r="A1424" s="14" t="str">
        <f>"02666211202"</f>
        <v>02666211202</v>
      </c>
      <c r="B1424" s="14" t="s">
        <v>488</v>
      </c>
      <c r="C1424" s="14" t="s">
        <v>489</v>
      </c>
    </row>
    <row r="1425" spans="1:3" s="18" customFormat="1" ht="17.25" customHeight="1" x14ac:dyDescent="0.25">
      <c r="A1425" s="14" t="str">
        <f>"00614590370"</f>
        <v>00614590370</v>
      </c>
      <c r="B1425" s="14" t="s">
        <v>8074</v>
      </c>
      <c r="C1425" s="14" t="s">
        <v>489</v>
      </c>
    </row>
    <row r="1426" spans="1:3" s="18" customFormat="1" ht="17.25" customHeight="1" x14ac:dyDescent="0.25">
      <c r="A1426" s="14" t="s">
        <v>4831</v>
      </c>
      <c r="B1426" s="14" t="s">
        <v>4832</v>
      </c>
      <c r="C1426" s="14" t="s">
        <v>489</v>
      </c>
    </row>
    <row r="1427" spans="1:3" s="18" customFormat="1" ht="17.25" customHeight="1" x14ac:dyDescent="0.25">
      <c r="A1427" s="14" t="str">
        <f>"02291261200"</f>
        <v>02291261200</v>
      </c>
      <c r="B1427" s="14" t="s">
        <v>8909</v>
      </c>
      <c r="C1427" s="14" t="s">
        <v>489</v>
      </c>
    </row>
    <row r="1428" spans="1:3" s="18" customFormat="1" ht="17.25" customHeight="1" x14ac:dyDescent="0.25">
      <c r="A1428" s="14" t="s">
        <v>1385</v>
      </c>
      <c r="B1428" s="14" t="s">
        <v>1386</v>
      </c>
      <c r="C1428" s="14" t="s">
        <v>489</v>
      </c>
    </row>
    <row r="1429" spans="1:3" s="18" customFormat="1" ht="17.25" customHeight="1" x14ac:dyDescent="0.25">
      <c r="A1429" s="14" t="s">
        <v>7050</v>
      </c>
      <c r="B1429" s="14" t="s">
        <v>7051</v>
      </c>
      <c r="C1429" s="14" t="s">
        <v>489</v>
      </c>
    </row>
    <row r="1430" spans="1:3" s="18" customFormat="1" ht="17.25" customHeight="1" x14ac:dyDescent="0.25">
      <c r="A1430" s="14" t="s">
        <v>7264</v>
      </c>
      <c r="B1430" s="14" t="s">
        <v>7265</v>
      </c>
      <c r="C1430" s="14" t="s">
        <v>489</v>
      </c>
    </row>
    <row r="1431" spans="1:3" s="18" customFormat="1" ht="17.25" customHeight="1" x14ac:dyDescent="0.25">
      <c r="A1431" s="14" t="s">
        <v>7262</v>
      </c>
      <c r="B1431" s="14" t="s">
        <v>7263</v>
      </c>
      <c r="C1431" s="14" t="s">
        <v>489</v>
      </c>
    </row>
    <row r="1432" spans="1:3" s="18" customFormat="1" ht="17.25" customHeight="1" x14ac:dyDescent="0.25">
      <c r="A1432" s="14" t="s">
        <v>6936</v>
      </c>
      <c r="B1432" s="14" t="s">
        <v>6937</v>
      </c>
      <c r="C1432" s="14" t="s">
        <v>489</v>
      </c>
    </row>
    <row r="1433" spans="1:3" s="18" customFormat="1" ht="17.25" customHeight="1" x14ac:dyDescent="0.25">
      <c r="A1433" s="14" t="s">
        <v>3107</v>
      </c>
      <c r="B1433" s="14" t="s">
        <v>3108</v>
      </c>
      <c r="C1433" s="14" t="s">
        <v>489</v>
      </c>
    </row>
    <row r="1434" spans="1:3" s="18" customFormat="1" ht="17.25" customHeight="1" x14ac:dyDescent="0.25">
      <c r="A1434" s="14" t="str">
        <f>"02164260370"</f>
        <v>02164260370</v>
      </c>
      <c r="B1434" s="14" t="s">
        <v>4339</v>
      </c>
      <c r="C1434" s="14" t="s">
        <v>489</v>
      </c>
    </row>
    <row r="1435" spans="1:3" s="18" customFormat="1" ht="17.25" customHeight="1" x14ac:dyDescent="0.25">
      <c r="A1435" s="14" t="s">
        <v>7000</v>
      </c>
      <c r="B1435" s="14" t="s">
        <v>7001</v>
      </c>
      <c r="C1435" s="14" t="s">
        <v>489</v>
      </c>
    </row>
    <row r="1436" spans="1:3" s="18" customFormat="1" ht="17.25" customHeight="1" x14ac:dyDescent="0.25">
      <c r="A1436" s="14" t="s">
        <v>9061</v>
      </c>
      <c r="B1436" s="14" t="s">
        <v>9062</v>
      </c>
      <c r="C1436" s="14" t="s">
        <v>489</v>
      </c>
    </row>
    <row r="1437" spans="1:3" s="18" customFormat="1" ht="17.25" customHeight="1" x14ac:dyDescent="0.25">
      <c r="A1437" s="14" t="s">
        <v>9037</v>
      </c>
      <c r="B1437" s="14" t="s">
        <v>9038</v>
      </c>
      <c r="C1437" s="14" t="s">
        <v>489</v>
      </c>
    </row>
    <row r="1438" spans="1:3" s="18" customFormat="1" ht="17.25" customHeight="1" x14ac:dyDescent="0.25">
      <c r="A1438" s="14" t="s">
        <v>4507</v>
      </c>
      <c r="B1438" s="14" t="s">
        <v>4508</v>
      </c>
      <c r="C1438" s="14" t="s">
        <v>489</v>
      </c>
    </row>
    <row r="1439" spans="1:3" s="18" customFormat="1" ht="17.25" customHeight="1" x14ac:dyDescent="0.25">
      <c r="A1439" s="14" t="s">
        <v>4336</v>
      </c>
      <c r="B1439" s="14" t="s">
        <v>4337</v>
      </c>
      <c r="C1439" s="14" t="s">
        <v>489</v>
      </c>
    </row>
    <row r="1440" spans="1:3" s="18" customFormat="1" ht="17.25" customHeight="1" x14ac:dyDescent="0.25">
      <c r="A1440" s="14" t="s">
        <v>7770</v>
      </c>
      <c r="B1440" s="14" t="s">
        <v>7771</v>
      </c>
      <c r="C1440" s="14" t="s">
        <v>489</v>
      </c>
    </row>
    <row r="1441" spans="1:3" s="18" customFormat="1" ht="17.25" customHeight="1" x14ac:dyDescent="0.25">
      <c r="A1441" s="14" t="s">
        <v>1448</v>
      </c>
      <c r="B1441" s="14" t="s">
        <v>1449</v>
      </c>
      <c r="C1441" s="14" t="s">
        <v>489</v>
      </c>
    </row>
    <row r="1442" spans="1:3" s="18" customFormat="1" ht="17.25" customHeight="1" x14ac:dyDescent="0.25">
      <c r="A1442" s="14" t="s">
        <v>9255</v>
      </c>
      <c r="B1442" s="14" t="s">
        <v>9256</v>
      </c>
      <c r="C1442" s="14" t="s">
        <v>489</v>
      </c>
    </row>
    <row r="1443" spans="1:3" s="18" customFormat="1" ht="17.25" customHeight="1" x14ac:dyDescent="0.25">
      <c r="A1443" s="14" t="s">
        <v>4048</v>
      </c>
      <c r="B1443" s="14" t="s">
        <v>4049</v>
      </c>
      <c r="C1443" s="14" t="s">
        <v>489</v>
      </c>
    </row>
    <row r="1444" spans="1:3" s="18" customFormat="1" ht="17.25" customHeight="1" x14ac:dyDescent="0.25">
      <c r="A1444" s="14" t="s">
        <v>4781</v>
      </c>
      <c r="B1444" s="14" t="s">
        <v>4782</v>
      </c>
      <c r="C1444" s="14" t="s">
        <v>489</v>
      </c>
    </row>
    <row r="1445" spans="1:3" s="18" customFormat="1" ht="17.25" customHeight="1" x14ac:dyDescent="0.25">
      <c r="A1445" s="14" t="str">
        <f>"02629101201"</f>
        <v>02629101201</v>
      </c>
      <c r="B1445" s="14" t="s">
        <v>4335</v>
      </c>
      <c r="C1445" s="14" t="s">
        <v>489</v>
      </c>
    </row>
    <row r="1446" spans="1:3" s="18" customFormat="1" ht="17.25" customHeight="1" x14ac:dyDescent="0.25">
      <c r="A1446" s="14" t="s">
        <v>4262</v>
      </c>
      <c r="B1446" s="14" t="s">
        <v>4263</v>
      </c>
      <c r="C1446" s="14" t="s">
        <v>489</v>
      </c>
    </row>
    <row r="1447" spans="1:3" s="18" customFormat="1" ht="17.25" customHeight="1" x14ac:dyDescent="0.25">
      <c r="A1447" s="14" t="s">
        <v>7118</v>
      </c>
      <c r="B1447" s="14" t="s">
        <v>7119</v>
      </c>
      <c r="C1447" s="14" t="s">
        <v>489</v>
      </c>
    </row>
    <row r="1448" spans="1:3" s="18" customFormat="1" ht="17.25" customHeight="1" x14ac:dyDescent="0.25">
      <c r="A1448" s="14" t="str">
        <f>"03737110373"</f>
        <v>03737110373</v>
      </c>
      <c r="B1448" s="14" t="s">
        <v>565</v>
      </c>
      <c r="C1448" s="14" t="s">
        <v>176</v>
      </c>
    </row>
    <row r="1449" spans="1:3" s="18" customFormat="1" ht="17.25" customHeight="1" x14ac:dyDescent="0.25">
      <c r="A1449" s="14" t="str">
        <f>"03371440235"</f>
        <v>03371440235</v>
      </c>
      <c r="B1449" s="14" t="s">
        <v>538</v>
      </c>
      <c r="C1449" s="14" t="s">
        <v>176</v>
      </c>
    </row>
    <row r="1450" spans="1:3" s="18" customFormat="1" ht="17.25" customHeight="1" x14ac:dyDescent="0.25">
      <c r="A1450" s="14" t="str">
        <f>"02366401202"</f>
        <v>02366401202</v>
      </c>
      <c r="B1450" s="14" t="s">
        <v>647</v>
      </c>
      <c r="C1450" s="14" t="s">
        <v>176</v>
      </c>
    </row>
    <row r="1451" spans="1:3" s="18" customFormat="1" ht="17.25" customHeight="1" x14ac:dyDescent="0.25">
      <c r="A1451" s="14" t="s">
        <v>551</v>
      </c>
      <c r="B1451" s="14" t="s">
        <v>552</v>
      </c>
      <c r="C1451" s="14" t="s">
        <v>176</v>
      </c>
    </row>
    <row r="1452" spans="1:3" s="18" customFormat="1" ht="17.25" customHeight="1" x14ac:dyDescent="0.25">
      <c r="A1452" s="14" t="str">
        <f>"00126320217"</f>
        <v>00126320217</v>
      </c>
      <c r="B1452" s="14" t="s">
        <v>7064</v>
      </c>
      <c r="C1452" s="14" t="s">
        <v>176</v>
      </c>
    </row>
    <row r="1453" spans="1:3" s="18" customFormat="1" ht="17.25" customHeight="1" x14ac:dyDescent="0.25">
      <c r="A1453" s="14" t="str">
        <f>"02790990218"</f>
        <v>02790990218</v>
      </c>
      <c r="B1453" s="14" t="s">
        <v>6478</v>
      </c>
      <c r="C1453" s="14" t="s">
        <v>176</v>
      </c>
    </row>
    <row r="1454" spans="1:3" s="18" customFormat="1" ht="17.25" customHeight="1" x14ac:dyDescent="0.25">
      <c r="A1454" s="14" t="str">
        <f>"00305540593"</f>
        <v>00305540593</v>
      </c>
      <c r="B1454" s="14" t="s">
        <v>6477</v>
      </c>
      <c r="C1454" s="14" t="s">
        <v>176</v>
      </c>
    </row>
    <row r="1455" spans="1:3" s="18" customFormat="1" ht="17.25" customHeight="1" x14ac:dyDescent="0.25">
      <c r="A1455" s="14" t="str">
        <f>"02765330218"</f>
        <v>02765330218</v>
      </c>
      <c r="B1455" s="14" t="s">
        <v>541</v>
      </c>
      <c r="C1455" s="14" t="s">
        <v>176</v>
      </c>
    </row>
    <row r="1456" spans="1:3" s="18" customFormat="1" ht="17.25" customHeight="1" x14ac:dyDescent="0.25">
      <c r="A1456" s="14" t="str">
        <f>"01176950218"</f>
        <v>01176950218</v>
      </c>
      <c r="B1456" s="14" t="s">
        <v>175</v>
      </c>
      <c r="C1456" s="14" t="s">
        <v>176</v>
      </c>
    </row>
    <row r="1457" spans="1:3" s="18" customFormat="1" ht="17.25" customHeight="1" x14ac:dyDescent="0.25">
      <c r="A1457" s="14" t="s">
        <v>1124</v>
      </c>
      <c r="B1457" s="14" t="s">
        <v>1125</v>
      </c>
      <c r="C1457" s="14" t="s">
        <v>176</v>
      </c>
    </row>
    <row r="1458" spans="1:3" s="18" customFormat="1" ht="17.25" customHeight="1" x14ac:dyDescent="0.25">
      <c r="A1458" s="14" t="str">
        <f>"02183360987"</f>
        <v>02183360987</v>
      </c>
      <c r="B1458" s="14" t="s">
        <v>4974</v>
      </c>
      <c r="C1458" s="14" t="s">
        <v>122</v>
      </c>
    </row>
    <row r="1459" spans="1:3" s="18" customFormat="1" ht="17.25" customHeight="1" x14ac:dyDescent="0.25">
      <c r="A1459" s="14" t="str">
        <f>"03796670986"</f>
        <v>03796670986</v>
      </c>
      <c r="B1459" s="14" t="s">
        <v>2406</v>
      </c>
      <c r="C1459" s="14" t="s">
        <v>122</v>
      </c>
    </row>
    <row r="1460" spans="1:3" s="18" customFormat="1" ht="17.25" customHeight="1" x14ac:dyDescent="0.25">
      <c r="A1460" s="14" t="str">
        <f>"02087680175"</f>
        <v>02087680175</v>
      </c>
      <c r="B1460" s="14" t="s">
        <v>3521</v>
      </c>
      <c r="C1460" s="14" t="s">
        <v>122</v>
      </c>
    </row>
    <row r="1461" spans="1:3" s="18" customFormat="1" ht="17.25" customHeight="1" x14ac:dyDescent="0.25">
      <c r="A1461" s="14" t="str">
        <f>"02156450179"</f>
        <v>02156450179</v>
      </c>
      <c r="B1461" s="14" t="s">
        <v>5368</v>
      </c>
      <c r="C1461" s="14" t="s">
        <v>122</v>
      </c>
    </row>
    <row r="1462" spans="1:3" s="18" customFormat="1" ht="17.25" customHeight="1" x14ac:dyDescent="0.25">
      <c r="A1462" s="14" t="str">
        <f>"02115630176"</f>
        <v>02115630176</v>
      </c>
      <c r="B1462" s="14" t="s">
        <v>8364</v>
      </c>
      <c r="C1462" s="14" t="s">
        <v>122</v>
      </c>
    </row>
    <row r="1463" spans="1:3" s="18" customFormat="1" ht="17.25" customHeight="1" x14ac:dyDescent="0.25">
      <c r="A1463" s="14" t="str">
        <f>"02575860982"</f>
        <v>02575860982</v>
      </c>
      <c r="B1463" s="14" t="s">
        <v>8841</v>
      </c>
      <c r="C1463" s="14" t="s">
        <v>122</v>
      </c>
    </row>
    <row r="1464" spans="1:3" s="18" customFormat="1" ht="17.25" customHeight="1" x14ac:dyDescent="0.25">
      <c r="A1464" s="14" t="s">
        <v>4723</v>
      </c>
      <c r="B1464" s="14" t="s">
        <v>4724</v>
      </c>
      <c r="C1464" s="14" t="s">
        <v>122</v>
      </c>
    </row>
    <row r="1465" spans="1:3" s="18" customFormat="1" ht="17.25" customHeight="1" x14ac:dyDescent="0.25">
      <c r="A1465" s="14" t="s">
        <v>3298</v>
      </c>
      <c r="B1465" s="14" t="s">
        <v>3299</v>
      </c>
      <c r="C1465" s="14" t="s">
        <v>122</v>
      </c>
    </row>
    <row r="1466" spans="1:3" s="18" customFormat="1" ht="17.25" customHeight="1" x14ac:dyDescent="0.25">
      <c r="A1466" s="14" t="str">
        <f>"01538520170"</f>
        <v>01538520170</v>
      </c>
      <c r="B1466" s="14" t="s">
        <v>121</v>
      </c>
      <c r="C1466" s="14" t="s">
        <v>122</v>
      </c>
    </row>
    <row r="1467" spans="1:3" s="18" customFormat="1" ht="17.25" customHeight="1" x14ac:dyDescent="0.25">
      <c r="A1467" s="14" t="str">
        <f>"04050710989"</f>
        <v>04050710989</v>
      </c>
      <c r="B1467" s="14" t="s">
        <v>7236</v>
      </c>
      <c r="C1467" s="14" t="s">
        <v>122</v>
      </c>
    </row>
    <row r="1468" spans="1:3" s="18" customFormat="1" ht="17.25" customHeight="1" x14ac:dyDescent="0.25">
      <c r="A1468" s="14" t="str">
        <f>"03535220176"</f>
        <v>03535220176</v>
      </c>
      <c r="B1468" s="14" t="s">
        <v>352</v>
      </c>
      <c r="C1468" s="14" t="s">
        <v>122</v>
      </c>
    </row>
    <row r="1469" spans="1:3" s="18" customFormat="1" ht="17.25" customHeight="1" x14ac:dyDescent="0.25">
      <c r="A1469" s="14" t="str">
        <f>"01774800989"</f>
        <v>01774800989</v>
      </c>
      <c r="B1469" s="14" t="s">
        <v>3444</v>
      </c>
      <c r="C1469" s="14" t="s">
        <v>122</v>
      </c>
    </row>
    <row r="1470" spans="1:3" s="18" customFormat="1" ht="17.25" customHeight="1" x14ac:dyDescent="0.25">
      <c r="A1470" s="14" t="s">
        <v>1270</v>
      </c>
      <c r="B1470" s="14" t="s">
        <v>1271</v>
      </c>
      <c r="C1470" s="14" t="s">
        <v>122</v>
      </c>
    </row>
    <row r="1471" spans="1:3" s="18" customFormat="1" ht="17.25" customHeight="1" x14ac:dyDescent="0.25">
      <c r="A1471" s="14" t="str">
        <f>"04191020983"</f>
        <v>04191020983</v>
      </c>
      <c r="B1471" s="14" t="s">
        <v>6889</v>
      </c>
      <c r="C1471" s="14" t="s">
        <v>122</v>
      </c>
    </row>
    <row r="1472" spans="1:3" s="18" customFormat="1" ht="17.25" customHeight="1" x14ac:dyDescent="0.25">
      <c r="A1472" s="14" t="str">
        <f>"03373910177"</f>
        <v>03373910177</v>
      </c>
      <c r="B1472" s="14" t="s">
        <v>5650</v>
      </c>
      <c r="C1472" s="14" t="s">
        <v>122</v>
      </c>
    </row>
    <row r="1473" spans="1:3" s="18" customFormat="1" ht="17.25" customHeight="1" x14ac:dyDescent="0.25">
      <c r="A1473" s="14" t="s">
        <v>7416</v>
      </c>
      <c r="B1473" s="14" t="s">
        <v>1273</v>
      </c>
      <c r="C1473" s="14" t="s">
        <v>122</v>
      </c>
    </row>
    <row r="1474" spans="1:3" s="18" customFormat="1" ht="17.25" customHeight="1" x14ac:dyDescent="0.25">
      <c r="A1474" s="14" t="s">
        <v>317</v>
      </c>
      <c r="B1474" s="14" t="s">
        <v>318</v>
      </c>
      <c r="C1474" s="14" t="s">
        <v>122</v>
      </c>
    </row>
    <row r="1475" spans="1:3" s="18" customFormat="1" ht="17.25" customHeight="1" x14ac:dyDescent="0.25">
      <c r="A1475" s="14" t="str">
        <f>"01921150171"</f>
        <v>01921150171</v>
      </c>
      <c r="B1475" s="14" t="s">
        <v>351</v>
      </c>
      <c r="C1475" s="14" t="s">
        <v>122</v>
      </c>
    </row>
    <row r="1476" spans="1:3" s="18" customFormat="1" ht="17.25" customHeight="1" x14ac:dyDescent="0.25">
      <c r="A1476" s="14" t="str">
        <f>"02822310179"</f>
        <v>02822310179</v>
      </c>
      <c r="B1476" s="14" t="s">
        <v>3254</v>
      </c>
      <c r="C1476" s="14" t="s">
        <v>122</v>
      </c>
    </row>
    <row r="1477" spans="1:3" s="18" customFormat="1" ht="17.25" customHeight="1" x14ac:dyDescent="0.25">
      <c r="A1477" s="14" t="s">
        <v>5832</v>
      </c>
      <c r="B1477" s="14" t="s">
        <v>5833</v>
      </c>
      <c r="C1477" s="14" t="s">
        <v>122</v>
      </c>
    </row>
    <row r="1478" spans="1:3" s="18" customFormat="1" ht="17.25" customHeight="1" x14ac:dyDescent="0.25">
      <c r="A1478" s="14" t="str">
        <f>"03562090179"</f>
        <v>03562090179</v>
      </c>
      <c r="B1478" s="14" t="s">
        <v>3489</v>
      </c>
      <c r="C1478" s="14" t="s">
        <v>122</v>
      </c>
    </row>
    <row r="1479" spans="1:3" s="18" customFormat="1" ht="17.25" customHeight="1" x14ac:dyDescent="0.25">
      <c r="A1479" s="14" t="s">
        <v>5682</v>
      </c>
      <c r="B1479" s="14" t="s">
        <v>5683</v>
      </c>
      <c r="C1479" s="14" t="s">
        <v>122</v>
      </c>
    </row>
    <row r="1480" spans="1:3" s="18" customFormat="1" ht="17.25" customHeight="1" x14ac:dyDescent="0.25">
      <c r="A1480" s="14" t="str">
        <f>"02289560985"</f>
        <v>02289560985</v>
      </c>
      <c r="B1480" s="14" t="s">
        <v>5857</v>
      </c>
      <c r="C1480" s="14" t="s">
        <v>122</v>
      </c>
    </row>
    <row r="1481" spans="1:3" s="18" customFormat="1" ht="17.25" customHeight="1" x14ac:dyDescent="0.25">
      <c r="A1481" s="14" t="s">
        <v>457</v>
      </c>
      <c r="B1481" s="14" t="s">
        <v>458</v>
      </c>
      <c r="C1481" s="14" t="s">
        <v>122</v>
      </c>
    </row>
    <row r="1482" spans="1:3" s="18" customFormat="1" ht="17.25" customHeight="1" x14ac:dyDescent="0.25">
      <c r="A1482" s="14" t="str">
        <f>"00619760176"</f>
        <v>00619760176</v>
      </c>
      <c r="B1482" s="14" t="s">
        <v>8505</v>
      </c>
      <c r="C1482" s="14" t="s">
        <v>122</v>
      </c>
    </row>
    <row r="1483" spans="1:3" s="18" customFormat="1" ht="17.25" customHeight="1" x14ac:dyDescent="0.25">
      <c r="A1483" s="14" t="str">
        <f>"03800740981"</f>
        <v>03800740981</v>
      </c>
      <c r="B1483" s="14" t="s">
        <v>3516</v>
      </c>
      <c r="C1483" s="14" t="s">
        <v>122</v>
      </c>
    </row>
    <row r="1484" spans="1:3" s="18" customFormat="1" ht="17.25" customHeight="1" x14ac:dyDescent="0.25">
      <c r="A1484" s="14" t="str">
        <f>"03954410985"</f>
        <v>03954410985</v>
      </c>
      <c r="B1484" s="14" t="s">
        <v>8504</v>
      </c>
      <c r="C1484" s="14" t="s">
        <v>122</v>
      </c>
    </row>
    <row r="1485" spans="1:3" s="18" customFormat="1" ht="17.25" customHeight="1" x14ac:dyDescent="0.25">
      <c r="A1485" s="14" t="str">
        <f>"02114540988"</f>
        <v>02114540988</v>
      </c>
      <c r="B1485" s="14" t="s">
        <v>4734</v>
      </c>
      <c r="C1485" s="14" t="s">
        <v>122</v>
      </c>
    </row>
    <row r="1486" spans="1:3" s="18" customFormat="1" ht="17.25" customHeight="1" x14ac:dyDescent="0.25">
      <c r="A1486" s="14" t="str">
        <f>"03762900987"</f>
        <v>03762900987</v>
      </c>
      <c r="B1486" s="14" t="s">
        <v>7336</v>
      </c>
      <c r="C1486" s="14" t="s">
        <v>122</v>
      </c>
    </row>
    <row r="1487" spans="1:3" s="18" customFormat="1" ht="17.25" customHeight="1" x14ac:dyDescent="0.25">
      <c r="A1487" s="14" t="str">
        <f>"01811900982"</f>
        <v>01811900982</v>
      </c>
      <c r="B1487" s="14" t="s">
        <v>3156</v>
      </c>
      <c r="C1487" s="14" t="s">
        <v>122</v>
      </c>
    </row>
    <row r="1488" spans="1:3" s="18" customFormat="1" ht="17.25" customHeight="1" x14ac:dyDescent="0.25">
      <c r="A1488" s="14" t="str">
        <f>"02973670983"</f>
        <v>02973670983</v>
      </c>
      <c r="B1488" s="14" t="s">
        <v>4855</v>
      </c>
      <c r="C1488" s="14" t="s">
        <v>122</v>
      </c>
    </row>
    <row r="1489" spans="1:3" s="18" customFormat="1" ht="17.25" customHeight="1" x14ac:dyDescent="0.25">
      <c r="A1489" s="14" t="str">
        <f>"02279790980"</f>
        <v>02279790980</v>
      </c>
      <c r="B1489" s="14" t="s">
        <v>3472</v>
      </c>
      <c r="C1489" s="14" t="s">
        <v>122</v>
      </c>
    </row>
    <row r="1490" spans="1:3" s="18" customFormat="1" ht="17.25" customHeight="1" x14ac:dyDescent="0.25">
      <c r="A1490" s="14" t="s">
        <v>1318</v>
      </c>
      <c r="B1490" s="14" t="s">
        <v>1319</v>
      </c>
      <c r="C1490" s="14" t="s">
        <v>122</v>
      </c>
    </row>
    <row r="1491" spans="1:3" s="18" customFormat="1" ht="17.25" customHeight="1" x14ac:dyDescent="0.25">
      <c r="A1491" s="14" t="s">
        <v>3679</v>
      </c>
      <c r="B1491" s="14" t="s">
        <v>3680</v>
      </c>
      <c r="C1491" s="14" t="s">
        <v>122</v>
      </c>
    </row>
    <row r="1492" spans="1:3" s="18" customFormat="1" ht="17.25" customHeight="1" x14ac:dyDescent="0.25">
      <c r="A1492" s="14" t="s">
        <v>5654</v>
      </c>
      <c r="B1492" s="14" t="s">
        <v>5655</v>
      </c>
      <c r="C1492" s="14" t="s">
        <v>122</v>
      </c>
    </row>
    <row r="1493" spans="1:3" s="18" customFormat="1" ht="17.25" customHeight="1" x14ac:dyDescent="0.25">
      <c r="A1493" s="14" t="s">
        <v>5651</v>
      </c>
      <c r="B1493" s="14" t="s">
        <v>5652</v>
      </c>
      <c r="C1493" s="14" t="s">
        <v>122</v>
      </c>
    </row>
    <row r="1494" spans="1:3" s="18" customFormat="1" ht="17.25" customHeight="1" x14ac:dyDescent="0.25">
      <c r="A1494" s="14" t="s">
        <v>9426</v>
      </c>
      <c r="B1494" s="14" t="s">
        <v>9427</v>
      </c>
      <c r="C1494" s="14" t="s">
        <v>3497</v>
      </c>
    </row>
    <row r="1495" spans="1:3" s="18" customFormat="1" ht="17.25" customHeight="1" x14ac:dyDescent="0.25">
      <c r="A1495" s="14" t="s">
        <v>8379</v>
      </c>
      <c r="B1495" s="14" t="s">
        <v>8380</v>
      </c>
      <c r="C1495" s="14" t="s">
        <v>3497</v>
      </c>
    </row>
    <row r="1496" spans="1:3" s="18" customFormat="1" ht="17.25" customHeight="1" x14ac:dyDescent="0.25">
      <c r="A1496" s="14" t="str">
        <f>"00061570743"</f>
        <v>00061570743</v>
      </c>
      <c r="B1496" s="14" t="s">
        <v>7655</v>
      </c>
      <c r="C1496" s="14" t="s">
        <v>3497</v>
      </c>
    </row>
    <row r="1497" spans="1:3" s="18" customFormat="1" ht="17.25" customHeight="1" x14ac:dyDescent="0.25">
      <c r="A1497" s="14" t="s">
        <v>9991</v>
      </c>
      <c r="B1497" s="14" t="s">
        <v>9992</v>
      </c>
      <c r="C1497" s="14" t="s">
        <v>3497</v>
      </c>
    </row>
    <row r="1498" spans="1:3" s="18" customFormat="1" ht="17.25" customHeight="1" x14ac:dyDescent="0.25">
      <c r="A1498" s="14" t="s">
        <v>8419</v>
      </c>
      <c r="B1498" s="14" t="s">
        <v>8420</v>
      </c>
      <c r="C1498" s="14" t="s">
        <v>3497</v>
      </c>
    </row>
    <row r="1499" spans="1:3" s="18" customFormat="1" ht="17.25" customHeight="1" x14ac:dyDescent="0.25">
      <c r="A1499" s="14" t="s">
        <v>8545</v>
      </c>
      <c r="B1499" s="14" t="s">
        <v>8546</v>
      </c>
      <c r="C1499" s="14" t="s">
        <v>3497</v>
      </c>
    </row>
    <row r="1500" spans="1:3" s="18" customFormat="1" ht="17.25" customHeight="1" x14ac:dyDescent="0.25">
      <c r="A1500" s="14" t="s">
        <v>6133</v>
      </c>
      <c r="B1500" s="14" t="s">
        <v>6134</v>
      </c>
      <c r="C1500" s="14" t="s">
        <v>3497</v>
      </c>
    </row>
    <row r="1501" spans="1:3" s="18" customFormat="1" ht="17.25" customHeight="1" x14ac:dyDescent="0.25">
      <c r="A1501" s="14" t="s">
        <v>8522</v>
      </c>
      <c r="B1501" s="14" t="s">
        <v>8523</v>
      </c>
      <c r="C1501" s="14" t="s">
        <v>3497</v>
      </c>
    </row>
    <row r="1502" spans="1:3" s="18" customFormat="1" ht="17.25" customHeight="1" x14ac:dyDescent="0.25">
      <c r="A1502" s="14" t="str">
        <f>"02499060743"</f>
        <v>02499060743</v>
      </c>
      <c r="B1502" s="14" t="s">
        <v>8528</v>
      </c>
      <c r="C1502" s="14" t="s">
        <v>3497</v>
      </c>
    </row>
    <row r="1503" spans="1:3" s="18" customFormat="1" ht="17.25" customHeight="1" x14ac:dyDescent="0.25">
      <c r="A1503" s="14" t="str">
        <f>"00189640741"</f>
        <v>00189640741</v>
      </c>
      <c r="B1503" s="14" t="s">
        <v>5645</v>
      </c>
      <c r="C1503" s="14" t="s">
        <v>3497</v>
      </c>
    </row>
    <row r="1504" spans="1:3" s="18" customFormat="1" ht="17.25" customHeight="1" x14ac:dyDescent="0.25">
      <c r="A1504" s="14" t="s">
        <v>6998</v>
      </c>
      <c r="B1504" s="14" t="s">
        <v>6999</v>
      </c>
      <c r="C1504" s="14" t="s">
        <v>3497</v>
      </c>
    </row>
    <row r="1505" spans="1:3" s="18" customFormat="1" ht="17.25" customHeight="1" x14ac:dyDescent="0.25">
      <c r="A1505" s="14" t="str">
        <f>"02086620743"</f>
        <v>02086620743</v>
      </c>
      <c r="B1505" s="14" t="s">
        <v>8468</v>
      </c>
      <c r="C1505" s="14" t="s">
        <v>3497</v>
      </c>
    </row>
    <row r="1506" spans="1:3" s="18" customFormat="1" ht="17.25" customHeight="1" x14ac:dyDescent="0.25">
      <c r="A1506" s="14" t="s">
        <v>3495</v>
      </c>
      <c r="B1506" s="14" t="s">
        <v>3496</v>
      </c>
      <c r="C1506" s="14" t="s">
        <v>3497</v>
      </c>
    </row>
    <row r="1507" spans="1:3" s="18" customFormat="1" ht="17.25" customHeight="1" x14ac:dyDescent="0.25">
      <c r="A1507" s="14" t="s">
        <v>9987</v>
      </c>
      <c r="B1507" s="14" t="s">
        <v>9988</v>
      </c>
      <c r="C1507" s="14" t="s">
        <v>3497</v>
      </c>
    </row>
    <row r="1508" spans="1:3" s="18" customFormat="1" ht="17.25" customHeight="1" x14ac:dyDescent="0.25">
      <c r="A1508" s="14" t="str">
        <f>"03430480925"</f>
        <v>03430480925</v>
      </c>
      <c r="B1508" s="14" t="s">
        <v>3105</v>
      </c>
      <c r="C1508" s="14" t="s">
        <v>270</v>
      </c>
    </row>
    <row r="1509" spans="1:3" s="18" customFormat="1" ht="17.25" customHeight="1" x14ac:dyDescent="0.25">
      <c r="A1509" s="14" t="str">
        <f>"01969290921"</f>
        <v>01969290921</v>
      </c>
      <c r="B1509" s="14" t="s">
        <v>614</v>
      </c>
      <c r="C1509" s="14" t="s">
        <v>270</v>
      </c>
    </row>
    <row r="1510" spans="1:3" s="18" customFormat="1" ht="17.25" customHeight="1" x14ac:dyDescent="0.25">
      <c r="A1510" s="14" t="s">
        <v>8260</v>
      </c>
      <c r="B1510" s="14" t="s">
        <v>8261</v>
      </c>
      <c r="C1510" s="14" t="s">
        <v>270</v>
      </c>
    </row>
    <row r="1511" spans="1:3" s="18" customFormat="1" ht="17.25" customHeight="1" x14ac:dyDescent="0.25">
      <c r="A1511" s="14" t="s">
        <v>6678</v>
      </c>
      <c r="B1511" s="14" t="s">
        <v>6679</v>
      </c>
      <c r="C1511" s="14" t="s">
        <v>270</v>
      </c>
    </row>
    <row r="1512" spans="1:3" s="18" customFormat="1" ht="17.25" customHeight="1" x14ac:dyDescent="0.25">
      <c r="A1512" s="14" t="s">
        <v>6544</v>
      </c>
      <c r="B1512" s="14" t="s">
        <v>6545</v>
      </c>
      <c r="C1512" s="14" t="s">
        <v>270</v>
      </c>
    </row>
    <row r="1513" spans="1:3" s="18" customFormat="1" ht="17.25" customHeight="1" x14ac:dyDescent="0.25">
      <c r="A1513" s="14" t="s">
        <v>6548</v>
      </c>
      <c r="B1513" s="14" t="s">
        <v>6549</v>
      </c>
      <c r="C1513" s="14" t="s">
        <v>270</v>
      </c>
    </row>
    <row r="1514" spans="1:3" s="18" customFormat="1" ht="17.25" customHeight="1" x14ac:dyDescent="0.25">
      <c r="A1514" s="14" t="str">
        <f>"03316190929"</f>
        <v>03316190929</v>
      </c>
      <c r="B1514" s="14" t="s">
        <v>5086</v>
      </c>
      <c r="C1514" s="14" t="s">
        <v>270</v>
      </c>
    </row>
    <row r="1515" spans="1:3" s="18" customFormat="1" ht="17.25" customHeight="1" x14ac:dyDescent="0.25">
      <c r="A1515" s="14" t="s">
        <v>268</v>
      </c>
      <c r="B1515" s="14" t="s">
        <v>269</v>
      </c>
      <c r="C1515" s="14" t="s">
        <v>270</v>
      </c>
    </row>
    <row r="1516" spans="1:3" s="18" customFormat="1" ht="17.25" customHeight="1" x14ac:dyDescent="0.25">
      <c r="A1516" s="14" t="str">
        <f>"01587190925"</f>
        <v>01587190925</v>
      </c>
      <c r="B1516" s="14" t="s">
        <v>8295</v>
      </c>
      <c r="C1516" s="14" t="s">
        <v>270</v>
      </c>
    </row>
    <row r="1517" spans="1:3" s="18" customFormat="1" ht="17.25" customHeight="1" x14ac:dyDescent="0.25">
      <c r="A1517" s="14" t="s">
        <v>8242</v>
      </c>
      <c r="B1517" s="14" t="s">
        <v>8243</v>
      </c>
      <c r="C1517" s="14" t="s">
        <v>270</v>
      </c>
    </row>
    <row r="1518" spans="1:3" s="18" customFormat="1" ht="17.25" customHeight="1" x14ac:dyDescent="0.25">
      <c r="A1518" s="14" t="str">
        <f>"03808190924"</f>
        <v>03808190924</v>
      </c>
      <c r="B1518" s="14" t="s">
        <v>6015</v>
      </c>
      <c r="C1518" s="14" t="s">
        <v>270</v>
      </c>
    </row>
    <row r="1519" spans="1:3" s="18" customFormat="1" ht="17.25" customHeight="1" x14ac:dyDescent="0.25">
      <c r="A1519" s="14" t="str">
        <f>"03808190924"</f>
        <v>03808190924</v>
      </c>
      <c r="B1519" s="14" t="s">
        <v>5910</v>
      </c>
      <c r="C1519" s="14" t="s">
        <v>270</v>
      </c>
    </row>
    <row r="1520" spans="1:3" s="18" customFormat="1" ht="17.25" customHeight="1" x14ac:dyDescent="0.25">
      <c r="A1520" s="14" t="str">
        <f>"01750780924"</f>
        <v>01750780924</v>
      </c>
      <c r="B1520" s="14" t="s">
        <v>689</v>
      </c>
      <c r="C1520" s="14" t="s">
        <v>270</v>
      </c>
    </row>
    <row r="1521" spans="1:3" s="18" customFormat="1" ht="17.25" customHeight="1" x14ac:dyDescent="0.25">
      <c r="A1521" s="14" t="s">
        <v>8414</v>
      </c>
      <c r="B1521" s="14" t="s">
        <v>8415</v>
      </c>
      <c r="C1521" s="14" t="s">
        <v>270</v>
      </c>
    </row>
    <row r="1522" spans="1:3" s="18" customFormat="1" ht="17.25" customHeight="1" x14ac:dyDescent="0.25">
      <c r="A1522" s="14" t="s">
        <v>10590</v>
      </c>
      <c r="B1522" s="14" t="s">
        <v>10591</v>
      </c>
      <c r="C1522" s="14" t="s">
        <v>868</v>
      </c>
    </row>
    <row r="1523" spans="1:3" s="18" customFormat="1" ht="17.25" customHeight="1" x14ac:dyDescent="0.25">
      <c r="A1523" s="14" t="str">
        <f>"01387120858"</f>
        <v>01387120858</v>
      </c>
      <c r="B1523" s="14" t="s">
        <v>867</v>
      </c>
      <c r="C1523" s="14" t="s">
        <v>868</v>
      </c>
    </row>
    <row r="1524" spans="1:3" s="18" customFormat="1" ht="17.25" customHeight="1" x14ac:dyDescent="0.25">
      <c r="A1524" s="14" t="s">
        <v>7576</v>
      </c>
      <c r="B1524" s="14" t="s">
        <v>7577</v>
      </c>
      <c r="C1524" s="14" t="s">
        <v>868</v>
      </c>
    </row>
    <row r="1525" spans="1:3" s="18" customFormat="1" ht="17.25" customHeight="1" x14ac:dyDescent="0.25">
      <c r="A1525" s="14" t="str">
        <f>"02003170855"</f>
        <v>02003170855</v>
      </c>
      <c r="B1525" s="14" t="s">
        <v>6868</v>
      </c>
      <c r="C1525" s="14" t="s">
        <v>868</v>
      </c>
    </row>
    <row r="1526" spans="1:3" s="18" customFormat="1" ht="17.25" customHeight="1" x14ac:dyDescent="0.25">
      <c r="A1526" s="14" t="s">
        <v>8375</v>
      </c>
      <c r="B1526" s="14" t="s">
        <v>8376</v>
      </c>
      <c r="C1526" s="14" t="s">
        <v>868</v>
      </c>
    </row>
    <row r="1527" spans="1:3" s="18" customFormat="1" ht="17.25" customHeight="1" x14ac:dyDescent="0.25">
      <c r="A1527" s="14" t="s">
        <v>6869</v>
      </c>
      <c r="B1527" s="14" t="s">
        <v>6870</v>
      </c>
      <c r="C1527" s="14" t="s">
        <v>868</v>
      </c>
    </row>
    <row r="1528" spans="1:3" s="18" customFormat="1" ht="17.25" customHeight="1" x14ac:dyDescent="0.25">
      <c r="A1528" s="14" t="str">
        <f>"01993730850"</f>
        <v>01993730850</v>
      </c>
      <c r="B1528" s="14" t="s">
        <v>6639</v>
      </c>
      <c r="C1528" s="14" t="s">
        <v>868</v>
      </c>
    </row>
    <row r="1529" spans="1:3" s="18" customFormat="1" ht="17.25" customHeight="1" x14ac:dyDescent="0.25">
      <c r="A1529" s="14" t="str">
        <f>"01877390854"</f>
        <v>01877390854</v>
      </c>
      <c r="B1529" s="14" t="s">
        <v>7841</v>
      </c>
      <c r="C1529" s="14" t="s">
        <v>868</v>
      </c>
    </row>
    <row r="1530" spans="1:3" s="18" customFormat="1" ht="17.25" customHeight="1" x14ac:dyDescent="0.25">
      <c r="A1530" s="14" t="str">
        <f>"01661670701"</f>
        <v>01661670701</v>
      </c>
      <c r="B1530" s="14" t="s">
        <v>7426</v>
      </c>
      <c r="C1530" s="14" t="s">
        <v>3207</v>
      </c>
    </row>
    <row r="1531" spans="1:3" s="18" customFormat="1" ht="17.25" customHeight="1" x14ac:dyDescent="0.25">
      <c r="A1531" s="14" t="s">
        <v>8276</v>
      </c>
      <c r="B1531" s="14" t="s">
        <v>8277</v>
      </c>
      <c r="C1531" s="14" t="s">
        <v>3207</v>
      </c>
    </row>
    <row r="1532" spans="1:3" s="18" customFormat="1" ht="17.25" customHeight="1" x14ac:dyDescent="0.25">
      <c r="A1532" s="14" t="s">
        <v>8799</v>
      </c>
      <c r="B1532" s="14" t="s">
        <v>8800</v>
      </c>
      <c r="C1532" s="14" t="s">
        <v>3207</v>
      </c>
    </row>
    <row r="1533" spans="1:3" s="18" customFormat="1" ht="17.25" customHeight="1" x14ac:dyDescent="0.25">
      <c r="A1533" s="14" t="s">
        <v>5441</v>
      </c>
      <c r="B1533" s="14" t="s">
        <v>5442</v>
      </c>
      <c r="C1533" s="14" t="s">
        <v>3207</v>
      </c>
    </row>
    <row r="1534" spans="1:3" s="18" customFormat="1" ht="17.25" customHeight="1" x14ac:dyDescent="0.25">
      <c r="A1534" s="14" t="s">
        <v>9989</v>
      </c>
      <c r="B1534" s="14" t="s">
        <v>9990</v>
      </c>
      <c r="C1534" s="14" t="s">
        <v>3207</v>
      </c>
    </row>
    <row r="1535" spans="1:3" s="18" customFormat="1" ht="17.25" customHeight="1" x14ac:dyDescent="0.25">
      <c r="A1535" s="14" t="s">
        <v>3205</v>
      </c>
      <c r="B1535" s="14" t="s">
        <v>3206</v>
      </c>
      <c r="C1535" s="14" t="s">
        <v>3207</v>
      </c>
    </row>
    <row r="1536" spans="1:3" s="18" customFormat="1" ht="17.25" customHeight="1" x14ac:dyDescent="0.25">
      <c r="A1536" s="14" t="s">
        <v>8239</v>
      </c>
      <c r="B1536" s="14" t="s">
        <v>8240</v>
      </c>
      <c r="C1536" s="14" t="s">
        <v>3207</v>
      </c>
    </row>
    <row r="1537" spans="1:3" s="18" customFormat="1" ht="17.25" customHeight="1" x14ac:dyDescent="0.25">
      <c r="A1537" s="14" t="s">
        <v>8127</v>
      </c>
      <c r="B1537" s="14" t="s">
        <v>8128</v>
      </c>
      <c r="C1537" s="14" t="s">
        <v>3207</v>
      </c>
    </row>
    <row r="1538" spans="1:3" s="18" customFormat="1" ht="17.25" customHeight="1" x14ac:dyDescent="0.25">
      <c r="A1538" s="14" t="s">
        <v>9977</v>
      </c>
      <c r="B1538" s="14" t="s">
        <v>9978</v>
      </c>
      <c r="C1538" s="14" t="s">
        <v>3207</v>
      </c>
    </row>
    <row r="1539" spans="1:3" s="18" customFormat="1" ht="17.25" customHeight="1" x14ac:dyDescent="0.25">
      <c r="A1539" s="14" t="s">
        <v>7431</v>
      </c>
      <c r="B1539" s="14" t="s">
        <v>1173</v>
      </c>
      <c r="C1539" s="14" t="s">
        <v>3207</v>
      </c>
    </row>
    <row r="1540" spans="1:3" s="18" customFormat="1" ht="17.25" customHeight="1" x14ac:dyDescent="0.25">
      <c r="A1540" s="14" t="str">
        <f>"01725110702"</f>
        <v>01725110702</v>
      </c>
      <c r="B1540" s="14" t="s">
        <v>7677</v>
      </c>
      <c r="C1540" s="14" t="s">
        <v>3207</v>
      </c>
    </row>
    <row r="1541" spans="1:3" s="18" customFormat="1" ht="17.25" customHeight="1" x14ac:dyDescent="0.25">
      <c r="A1541" s="14" t="str">
        <f>"04254820618"</f>
        <v>04254820618</v>
      </c>
      <c r="B1541" s="14" t="s">
        <v>7084</v>
      </c>
      <c r="C1541" s="14" t="s">
        <v>1066</v>
      </c>
    </row>
    <row r="1542" spans="1:3" s="18" customFormat="1" ht="17.25" customHeight="1" x14ac:dyDescent="0.25">
      <c r="A1542" s="14" t="str">
        <f>"01840470619"</f>
        <v>01840470619</v>
      </c>
      <c r="B1542" s="14" t="s">
        <v>8826</v>
      </c>
      <c r="C1542" s="14" t="s">
        <v>1066</v>
      </c>
    </row>
    <row r="1543" spans="1:3" s="18" customFormat="1" ht="17.25" customHeight="1" x14ac:dyDescent="0.25">
      <c r="A1543" s="14" t="str">
        <f>"04150070615"</f>
        <v>04150070615</v>
      </c>
      <c r="B1543" s="14" t="s">
        <v>5306</v>
      </c>
      <c r="C1543" s="14" t="s">
        <v>1066</v>
      </c>
    </row>
    <row r="1544" spans="1:3" s="18" customFormat="1" ht="17.25" customHeight="1" x14ac:dyDescent="0.25">
      <c r="A1544" s="14" t="s">
        <v>5433</v>
      </c>
      <c r="B1544" s="14" t="s">
        <v>5434</v>
      </c>
      <c r="C1544" s="14" t="s">
        <v>1066</v>
      </c>
    </row>
    <row r="1545" spans="1:3" s="18" customFormat="1" ht="17.25" customHeight="1" x14ac:dyDescent="0.25">
      <c r="A1545" s="14" t="str">
        <f>"03648570616"</f>
        <v>03648570616</v>
      </c>
      <c r="B1545" s="14" t="s">
        <v>6212</v>
      </c>
      <c r="C1545" s="14" t="s">
        <v>1066</v>
      </c>
    </row>
    <row r="1546" spans="1:3" s="18" customFormat="1" ht="17.25" customHeight="1" x14ac:dyDescent="0.25">
      <c r="A1546" s="14" t="s">
        <v>6210</v>
      </c>
      <c r="B1546" s="14" t="s">
        <v>6211</v>
      </c>
      <c r="C1546" s="14" t="s">
        <v>1066</v>
      </c>
    </row>
    <row r="1547" spans="1:3" s="18" customFormat="1" ht="17.25" customHeight="1" x14ac:dyDescent="0.25">
      <c r="A1547" s="14" t="s">
        <v>8003</v>
      </c>
      <c r="B1547" s="14" t="s">
        <v>8004</v>
      </c>
      <c r="C1547" s="14" t="s">
        <v>1066</v>
      </c>
    </row>
    <row r="1548" spans="1:3" s="18" customFormat="1" ht="17.25" customHeight="1" x14ac:dyDescent="0.25">
      <c r="A1548" s="14" t="str">
        <f>"03207000617"</f>
        <v>03207000617</v>
      </c>
      <c r="B1548" s="14" t="s">
        <v>5113</v>
      </c>
      <c r="C1548" s="14" t="s">
        <v>1066</v>
      </c>
    </row>
    <row r="1549" spans="1:3" s="18" customFormat="1" ht="17.25" customHeight="1" x14ac:dyDescent="0.25">
      <c r="A1549" s="14" t="str">
        <f>"03080700614"</f>
        <v>03080700614</v>
      </c>
      <c r="B1549" s="14" t="s">
        <v>9591</v>
      </c>
      <c r="C1549" s="14" t="s">
        <v>1066</v>
      </c>
    </row>
    <row r="1550" spans="1:3" s="18" customFormat="1" ht="17.25" customHeight="1" x14ac:dyDescent="0.25">
      <c r="A1550" s="14" t="s">
        <v>5303</v>
      </c>
      <c r="B1550" s="14" t="s">
        <v>5304</v>
      </c>
      <c r="C1550" s="14" t="s">
        <v>1066</v>
      </c>
    </row>
    <row r="1551" spans="1:3" s="18" customFormat="1" ht="17.25" customHeight="1" x14ac:dyDescent="0.25">
      <c r="A1551" s="14" t="s">
        <v>3601</v>
      </c>
      <c r="B1551" s="14" t="s">
        <v>3602</v>
      </c>
      <c r="C1551" s="14" t="s">
        <v>1066</v>
      </c>
    </row>
    <row r="1552" spans="1:3" s="18" customFormat="1" ht="17.25" customHeight="1" x14ac:dyDescent="0.25">
      <c r="A1552" s="14" t="s">
        <v>5981</v>
      </c>
      <c r="B1552" s="14" t="s">
        <v>5982</v>
      </c>
      <c r="C1552" s="14" t="s">
        <v>1066</v>
      </c>
    </row>
    <row r="1553" spans="1:3" s="18" customFormat="1" ht="17.25" customHeight="1" x14ac:dyDescent="0.25">
      <c r="A1553" s="14" t="s">
        <v>1303</v>
      </c>
      <c r="B1553" s="14" t="s">
        <v>1304</v>
      </c>
      <c r="C1553" s="14" t="s">
        <v>1066</v>
      </c>
    </row>
    <row r="1554" spans="1:3" s="18" customFormat="1" ht="17.25" customHeight="1" x14ac:dyDescent="0.25">
      <c r="A1554" s="14" t="s">
        <v>7473</v>
      </c>
      <c r="B1554" s="14" t="s">
        <v>7474</v>
      </c>
      <c r="C1554" s="14" t="s">
        <v>1066</v>
      </c>
    </row>
    <row r="1555" spans="1:3" s="18" customFormat="1" ht="17.25" customHeight="1" x14ac:dyDescent="0.25">
      <c r="A1555" s="14" t="str">
        <f>"04554850612"</f>
        <v>04554850612</v>
      </c>
      <c r="B1555" s="14" t="s">
        <v>8965</v>
      </c>
      <c r="C1555" s="14" t="s">
        <v>1066</v>
      </c>
    </row>
    <row r="1556" spans="1:3" s="18" customFormat="1" ht="17.25" customHeight="1" x14ac:dyDescent="0.25">
      <c r="A1556" s="14" t="str">
        <f>"02959260619"</f>
        <v>02959260619</v>
      </c>
      <c r="B1556" s="14" t="s">
        <v>4176</v>
      </c>
      <c r="C1556" s="14" t="s">
        <v>1066</v>
      </c>
    </row>
    <row r="1557" spans="1:3" s="18" customFormat="1" ht="17.25" customHeight="1" x14ac:dyDescent="0.25">
      <c r="A1557" s="14" t="s">
        <v>9813</v>
      </c>
      <c r="B1557" s="14" t="s">
        <v>9814</v>
      </c>
      <c r="C1557" s="14" t="s">
        <v>1066</v>
      </c>
    </row>
    <row r="1558" spans="1:3" s="18" customFormat="1" ht="17.25" customHeight="1" x14ac:dyDescent="0.25">
      <c r="A1558" s="14" t="s">
        <v>7475</v>
      </c>
      <c r="B1558" s="14" t="s">
        <v>7476</v>
      </c>
      <c r="C1558" s="14" t="s">
        <v>1066</v>
      </c>
    </row>
    <row r="1559" spans="1:3" s="18" customFormat="1" ht="17.25" customHeight="1" x14ac:dyDescent="0.25">
      <c r="A1559" s="14" t="s">
        <v>1267</v>
      </c>
      <c r="B1559" s="14" t="s">
        <v>1268</v>
      </c>
      <c r="C1559" s="14" t="s">
        <v>1066</v>
      </c>
    </row>
    <row r="1560" spans="1:3" s="18" customFormat="1" ht="17.25" customHeight="1" x14ac:dyDescent="0.25">
      <c r="A1560" s="14" t="str">
        <f>"03189220613"</f>
        <v>03189220613</v>
      </c>
      <c r="B1560" s="14" t="s">
        <v>9682</v>
      </c>
      <c r="C1560" s="14" t="s">
        <v>1066</v>
      </c>
    </row>
    <row r="1561" spans="1:3" s="18" customFormat="1" ht="17.25" customHeight="1" x14ac:dyDescent="0.25">
      <c r="A1561" s="14" t="s">
        <v>6927</v>
      </c>
      <c r="B1561" s="14" t="s">
        <v>6928</v>
      </c>
      <c r="C1561" s="14" t="s">
        <v>1066</v>
      </c>
    </row>
    <row r="1562" spans="1:3" s="18" customFormat="1" ht="17.25" customHeight="1" x14ac:dyDescent="0.25">
      <c r="A1562" s="14" t="s">
        <v>6929</v>
      </c>
      <c r="B1562" s="14" t="s">
        <v>6930</v>
      </c>
      <c r="C1562" s="14" t="s">
        <v>1066</v>
      </c>
    </row>
    <row r="1563" spans="1:3" s="18" customFormat="1" ht="17.25" customHeight="1" x14ac:dyDescent="0.25">
      <c r="A1563" s="14" t="s">
        <v>1257</v>
      </c>
      <c r="B1563" s="14" t="s">
        <v>1258</v>
      </c>
      <c r="C1563" s="14" t="s">
        <v>1066</v>
      </c>
    </row>
    <row r="1564" spans="1:3" s="18" customFormat="1" ht="17.25" customHeight="1" x14ac:dyDescent="0.25">
      <c r="A1564" s="14" t="str">
        <f>"03555720618"</f>
        <v>03555720618</v>
      </c>
      <c r="B1564" s="14" t="s">
        <v>5866</v>
      </c>
      <c r="C1564" s="14" t="s">
        <v>1066</v>
      </c>
    </row>
    <row r="1565" spans="1:3" s="18" customFormat="1" ht="17.25" customHeight="1" x14ac:dyDescent="0.25">
      <c r="A1565" s="14" t="s">
        <v>1064</v>
      </c>
      <c r="B1565" s="14" t="s">
        <v>1065</v>
      </c>
      <c r="C1565" s="14" t="s">
        <v>1066</v>
      </c>
    </row>
    <row r="1566" spans="1:3" s="18" customFormat="1" ht="17.25" customHeight="1" x14ac:dyDescent="0.25">
      <c r="A1566" s="14" t="str">
        <f>"02538390648"</f>
        <v>02538390648</v>
      </c>
      <c r="B1566" s="14" t="s">
        <v>8951</v>
      </c>
      <c r="C1566" s="14" t="s">
        <v>1066</v>
      </c>
    </row>
    <row r="1567" spans="1:3" s="18" customFormat="1" ht="17.25" customHeight="1" x14ac:dyDescent="0.25">
      <c r="A1567" s="14" t="s">
        <v>5316</v>
      </c>
      <c r="B1567" s="14" t="s">
        <v>5317</v>
      </c>
      <c r="C1567" s="14" t="s">
        <v>1066</v>
      </c>
    </row>
    <row r="1568" spans="1:3" s="18" customFormat="1" ht="17.25" customHeight="1" x14ac:dyDescent="0.25">
      <c r="A1568" s="14" t="s">
        <v>6180</v>
      </c>
      <c r="B1568" s="14" t="s">
        <v>6181</v>
      </c>
      <c r="C1568" s="14" t="s">
        <v>1066</v>
      </c>
    </row>
    <row r="1569" spans="1:3" s="18" customFormat="1" ht="17.25" customHeight="1" x14ac:dyDescent="0.25">
      <c r="A1569" s="14" t="str">
        <f>"04000140618"</f>
        <v>04000140618</v>
      </c>
      <c r="B1569" s="14" t="s">
        <v>1127</v>
      </c>
      <c r="C1569" s="14" t="s">
        <v>1066</v>
      </c>
    </row>
    <row r="1570" spans="1:3" s="18" customFormat="1" ht="17.25" customHeight="1" x14ac:dyDescent="0.25">
      <c r="A1570" s="14" t="s">
        <v>3777</v>
      </c>
      <c r="B1570" s="14" t="s">
        <v>3778</v>
      </c>
      <c r="C1570" s="14" t="s">
        <v>1066</v>
      </c>
    </row>
    <row r="1571" spans="1:3" s="18" customFormat="1" ht="17.25" customHeight="1" x14ac:dyDescent="0.25">
      <c r="A1571" s="14" t="s">
        <v>9016</v>
      </c>
      <c r="B1571" s="14" t="s">
        <v>9017</v>
      </c>
      <c r="C1571" s="14" t="s">
        <v>1066</v>
      </c>
    </row>
    <row r="1572" spans="1:3" s="18" customFormat="1" ht="17.25" customHeight="1" x14ac:dyDescent="0.25">
      <c r="A1572" s="14" t="s">
        <v>8960</v>
      </c>
      <c r="B1572" s="14" t="s">
        <v>8961</v>
      </c>
      <c r="C1572" s="14" t="s">
        <v>1066</v>
      </c>
    </row>
    <row r="1573" spans="1:3" s="18" customFormat="1" ht="17.25" customHeight="1" x14ac:dyDescent="0.25">
      <c r="A1573" s="14" t="s">
        <v>5802</v>
      </c>
      <c r="B1573" s="14" t="s">
        <v>5803</v>
      </c>
      <c r="C1573" s="14" t="s">
        <v>1066</v>
      </c>
    </row>
    <row r="1574" spans="1:3" s="18" customFormat="1" ht="17.25" customHeight="1" x14ac:dyDescent="0.25">
      <c r="A1574" s="14" t="s">
        <v>1128</v>
      </c>
      <c r="B1574" s="14" t="s">
        <v>1129</v>
      </c>
      <c r="C1574" s="14" t="s">
        <v>1066</v>
      </c>
    </row>
    <row r="1575" spans="1:3" s="18" customFormat="1" ht="17.25" customHeight="1" x14ac:dyDescent="0.25">
      <c r="A1575" s="14" t="s">
        <v>5322</v>
      </c>
      <c r="B1575" s="14" t="s">
        <v>5323</v>
      </c>
      <c r="C1575" s="14" t="s">
        <v>1066</v>
      </c>
    </row>
    <row r="1576" spans="1:3" s="18" customFormat="1" ht="17.25" customHeight="1" x14ac:dyDescent="0.25">
      <c r="A1576" s="14" t="s">
        <v>9719</v>
      </c>
      <c r="B1576" s="14" t="s">
        <v>9720</v>
      </c>
      <c r="C1576" s="14" t="s">
        <v>1066</v>
      </c>
    </row>
    <row r="1577" spans="1:3" s="18" customFormat="1" ht="17.25" customHeight="1" x14ac:dyDescent="0.25">
      <c r="A1577" s="14" t="s">
        <v>1079</v>
      </c>
      <c r="B1577" s="14" t="s">
        <v>1080</v>
      </c>
      <c r="C1577" s="14" t="s">
        <v>1066</v>
      </c>
    </row>
    <row r="1578" spans="1:3" s="18" customFormat="1" ht="17.25" customHeight="1" x14ac:dyDescent="0.25">
      <c r="A1578" s="14" t="s">
        <v>5835</v>
      </c>
      <c r="B1578" s="14" t="s">
        <v>5836</v>
      </c>
      <c r="C1578" s="14" t="s">
        <v>1066</v>
      </c>
    </row>
    <row r="1579" spans="1:3" s="18" customFormat="1" ht="17.25" customHeight="1" x14ac:dyDescent="0.25">
      <c r="A1579" s="14" t="s">
        <v>3603</v>
      </c>
      <c r="B1579" s="14" t="s">
        <v>3604</v>
      </c>
      <c r="C1579" s="14" t="s">
        <v>1066</v>
      </c>
    </row>
    <row r="1580" spans="1:3" s="18" customFormat="1" ht="17.25" customHeight="1" x14ac:dyDescent="0.25">
      <c r="A1580" s="14" t="s">
        <v>4606</v>
      </c>
      <c r="B1580" s="14" t="s">
        <v>4607</v>
      </c>
      <c r="C1580" s="14" t="s">
        <v>1066</v>
      </c>
    </row>
    <row r="1581" spans="1:3" s="18" customFormat="1" ht="17.25" customHeight="1" x14ac:dyDescent="0.25">
      <c r="A1581" s="14" t="s">
        <v>4363</v>
      </c>
      <c r="B1581" s="14" t="s">
        <v>4364</v>
      </c>
      <c r="C1581" s="14" t="s">
        <v>1066</v>
      </c>
    </row>
    <row r="1582" spans="1:3" s="18" customFormat="1" ht="17.25" customHeight="1" x14ac:dyDescent="0.25">
      <c r="A1582" s="14" t="str">
        <f>"04184130617"</f>
        <v>04184130617</v>
      </c>
      <c r="B1582" s="14" t="s">
        <v>9518</v>
      </c>
      <c r="C1582" s="14" t="s">
        <v>1066</v>
      </c>
    </row>
    <row r="1583" spans="1:3" s="18" customFormat="1" ht="17.25" customHeight="1" x14ac:dyDescent="0.25">
      <c r="A1583" s="14" t="str">
        <f>"04279740619"</f>
        <v>04279740619</v>
      </c>
      <c r="B1583" s="14" t="s">
        <v>9806</v>
      </c>
      <c r="C1583" s="14" t="s">
        <v>1066</v>
      </c>
    </row>
    <row r="1584" spans="1:3" s="18" customFormat="1" ht="17.25" customHeight="1" x14ac:dyDescent="0.25">
      <c r="A1584" s="14" t="s">
        <v>7944</v>
      </c>
      <c r="B1584" s="14" t="s">
        <v>7441</v>
      </c>
      <c r="C1584" s="14" t="s">
        <v>1066</v>
      </c>
    </row>
    <row r="1585" spans="1:3" s="18" customFormat="1" ht="17.25" customHeight="1" x14ac:dyDescent="0.25">
      <c r="A1585" s="14" t="s">
        <v>6213</v>
      </c>
      <c r="B1585" s="14" t="s">
        <v>6214</v>
      </c>
      <c r="C1585" s="14" t="s">
        <v>1066</v>
      </c>
    </row>
    <row r="1586" spans="1:3" s="18" customFormat="1" ht="17.25" customHeight="1" x14ac:dyDescent="0.25">
      <c r="A1586" s="14" t="str">
        <f>"03396930616"</f>
        <v>03396930616</v>
      </c>
      <c r="B1586" s="14" t="s">
        <v>1121</v>
      </c>
      <c r="C1586" s="14" t="s">
        <v>1066</v>
      </c>
    </row>
    <row r="1587" spans="1:3" s="18" customFormat="1" ht="17.25" customHeight="1" x14ac:dyDescent="0.25">
      <c r="A1587" s="14" t="s">
        <v>5668</v>
      </c>
      <c r="B1587" s="14" t="s">
        <v>5669</v>
      </c>
      <c r="C1587" s="14" t="s">
        <v>1066</v>
      </c>
    </row>
    <row r="1588" spans="1:3" s="18" customFormat="1" ht="17.25" customHeight="1" x14ac:dyDescent="0.25">
      <c r="A1588" s="14" t="s">
        <v>7562</v>
      </c>
      <c r="B1588" s="14" t="s">
        <v>5669</v>
      </c>
      <c r="C1588" s="14" t="s">
        <v>1066</v>
      </c>
    </row>
    <row r="1589" spans="1:3" s="18" customFormat="1" ht="17.25" customHeight="1" x14ac:dyDescent="0.25">
      <c r="A1589" s="14" t="str">
        <f>"02658440611"</f>
        <v>02658440611</v>
      </c>
      <c r="B1589" s="14" t="s">
        <v>6217</v>
      </c>
      <c r="C1589" s="14" t="s">
        <v>1066</v>
      </c>
    </row>
    <row r="1590" spans="1:3" s="18" customFormat="1" ht="17.25" customHeight="1" x14ac:dyDescent="0.25">
      <c r="A1590" s="14" t="s">
        <v>5663</v>
      </c>
      <c r="B1590" s="14" t="s">
        <v>5664</v>
      </c>
      <c r="C1590" s="14" t="s">
        <v>1066</v>
      </c>
    </row>
    <row r="1591" spans="1:3" s="18" customFormat="1" ht="17.25" customHeight="1" x14ac:dyDescent="0.25">
      <c r="A1591" s="14" t="s">
        <v>5665</v>
      </c>
      <c r="B1591" s="14" t="s">
        <v>5666</v>
      </c>
      <c r="C1591" s="14" t="s">
        <v>1066</v>
      </c>
    </row>
    <row r="1592" spans="1:3" s="18" customFormat="1" ht="17.25" customHeight="1" x14ac:dyDescent="0.25">
      <c r="A1592" s="14" t="s">
        <v>5667</v>
      </c>
      <c r="B1592" s="14" t="s">
        <v>5666</v>
      </c>
      <c r="C1592" s="14" t="s">
        <v>1066</v>
      </c>
    </row>
    <row r="1593" spans="1:3" s="18" customFormat="1" ht="17.25" customHeight="1" x14ac:dyDescent="0.25">
      <c r="A1593" s="14" t="s">
        <v>6218</v>
      </c>
      <c r="B1593" s="14" t="s">
        <v>6219</v>
      </c>
      <c r="C1593" s="14" t="s">
        <v>1066</v>
      </c>
    </row>
    <row r="1594" spans="1:3" s="18" customFormat="1" ht="17.25" customHeight="1" x14ac:dyDescent="0.25">
      <c r="A1594" s="14" t="s">
        <v>9665</v>
      </c>
      <c r="B1594" s="14" t="s">
        <v>9666</v>
      </c>
      <c r="C1594" s="14" t="s">
        <v>1066</v>
      </c>
    </row>
    <row r="1595" spans="1:3" s="18" customFormat="1" ht="17.25" customHeight="1" x14ac:dyDescent="0.25">
      <c r="A1595" s="14" t="s">
        <v>3536</v>
      </c>
      <c r="B1595" s="14" t="s">
        <v>3537</v>
      </c>
      <c r="C1595" s="14" t="s">
        <v>1066</v>
      </c>
    </row>
    <row r="1596" spans="1:3" s="18" customFormat="1" ht="17.25" customHeight="1" x14ac:dyDescent="0.25">
      <c r="A1596" s="14" t="s">
        <v>10296</v>
      </c>
      <c r="B1596" s="14" t="s">
        <v>10297</v>
      </c>
      <c r="C1596" s="14" t="s">
        <v>1066</v>
      </c>
    </row>
    <row r="1597" spans="1:3" s="18" customFormat="1" ht="17.25" customHeight="1" x14ac:dyDescent="0.25">
      <c r="A1597" s="14" t="str">
        <f>"04252820610"</f>
        <v>04252820610</v>
      </c>
      <c r="B1597" s="14" t="s">
        <v>6502</v>
      </c>
      <c r="C1597" s="14" t="s">
        <v>1066</v>
      </c>
    </row>
    <row r="1598" spans="1:3" s="18" customFormat="1" ht="17.25" customHeight="1" x14ac:dyDescent="0.25">
      <c r="A1598" s="14" t="s">
        <v>1071</v>
      </c>
      <c r="B1598" s="14" t="s">
        <v>1072</v>
      </c>
      <c r="C1598" s="14" t="s">
        <v>1066</v>
      </c>
    </row>
    <row r="1599" spans="1:3" s="18" customFormat="1" ht="17.25" customHeight="1" x14ac:dyDescent="0.25">
      <c r="A1599" s="14" t="s">
        <v>5396</v>
      </c>
      <c r="B1599" s="14" t="s">
        <v>5397</v>
      </c>
      <c r="C1599" s="14" t="s">
        <v>1066</v>
      </c>
    </row>
    <row r="1600" spans="1:3" s="18" customFormat="1" ht="17.25" customHeight="1" x14ac:dyDescent="0.25">
      <c r="A1600" s="14" t="s">
        <v>3695</v>
      </c>
      <c r="B1600" s="14" t="s">
        <v>3696</v>
      </c>
      <c r="C1600" s="14" t="s">
        <v>1066</v>
      </c>
    </row>
    <row r="1601" spans="1:3" s="18" customFormat="1" ht="17.25" customHeight="1" x14ac:dyDescent="0.25">
      <c r="A1601" s="14" t="s">
        <v>9699</v>
      </c>
      <c r="B1601" s="14" t="s">
        <v>9700</v>
      </c>
      <c r="C1601" s="14" t="s">
        <v>1066</v>
      </c>
    </row>
    <row r="1602" spans="1:3" s="18" customFormat="1" ht="17.25" customHeight="1" x14ac:dyDescent="0.25">
      <c r="A1602" s="14" t="s">
        <v>9859</v>
      </c>
      <c r="B1602" s="14" t="s">
        <v>9860</v>
      </c>
      <c r="C1602" s="14" t="s">
        <v>1066</v>
      </c>
    </row>
    <row r="1603" spans="1:3" s="18" customFormat="1" ht="17.25" customHeight="1" x14ac:dyDescent="0.25">
      <c r="A1603" s="14" t="s">
        <v>7932</v>
      </c>
      <c r="B1603" s="14" t="s">
        <v>1701</v>
      </c>
      <c r="C1603" s="14" t="s">
        <v>1066</v>
      </c>
    </row>
    <row r="1604" spans="1:3" s="18" customFormat="1" ht="17.25" customHeight="1" x14ac:dyDescent="0.25">
      <c r="A1604" s="14" t="s">
        <v>3732</v>
      </c>
      <c r="B1604" s="14" t="s">
        <v>3733</v>
      </c>
      <c r="C1604" s="14" t="s">
        <v>1066</v>
      </c>
    </row>
    <row r="1605" spans="1:3" s="18" customFormat="1" ht="17.25" customHeight="1" x14ac:dyDescent="0.25">
      <c r="A1605" s="14" t="s">
        <v>1082</v>
      </c>
      <c r="B1605" s="14" t="s">
        <v>1083</v>
      </c>
      <c r="C1605" s="14" t="s">
        <v>1066</v>
      </c>
    </row>
    <row r="1606" spans="1:3" s="18" customFormat="1" ht="17.25" customHeight="1" x14ac:dyDescent="0.25">
      <c r="A1606" s="14" t="str">
        <f>"03638300610"</f>
        <v>03638300610</v>
      </c>
      <c r="B1606" s="14" t="s">
        <v>5152</v>
      </c>
      <c r="C1606" s="14" t="s">
        <v>1066</v>
      </c>
    </row>
    <row r="1607" spans="1:3" s="18" customFormat="1" ht="17.25" customHeight="1" x14ac:dyDescent="0.25">
      <c r="A1607" s="14" t="str">
        <f>"03727570610"</f>
        <v>03727570610</v>
      </c>
      <c r="B1607" s="14" t="s">
        <v>7796</v>
      </c>
      <c r="C1607" s="14" t="s">
        <v>1066</v>
      </c>
    </row>
    <row r="1608" spans="1:3" s="18" customFormat="1" ht="17.25" customHeight="1" x14ac:dyDescent="0.25">
      <c r="A1608" s="14" t="s">
        <v>9709</v>
      </c>
      <c r="B1608" s="14" t="s">
        <v>9710</v>
      </c>
      <c r="C1608" s="14" t="s">
        <v>1066</v>
      </c>
    </row>
    <row r="1609" spans="1:3" s="18" customFormat="1" ht="17.25" customHeight="1" x14ac:dyDescent="0.25">
      <c r="A1609" s="14" t="str">
        <f>"04253110615"</f>
        <v>04253110615</v>
      </c>
      <c r="B1609" s="14" t="s">
        <v>9839</v>
      </c>
      <c r="C1609" s="14" t="s">
        <v>1066</v>
      </c>
    </row>
    <row r="1610" spans="1:3" s="18" customFormat="1" ht="17.25" customHeight="1" x14ac:dyDescent="0.25">
      <c r="A1610" s="14" t="str">
        <f>"04014440616"</f>
        <v>04014440616</v>
      </c>
      <c r="B1610" s="14" t="s">
        <v>1122</v>
      </c>
      <c r="C1610" s="14" t="s">
        <v>1066</v>
      </c>
    </row>
    <row r="1611" spans="1:3" s="18" customFormat="1" ht="17.25" customHeight="1" x14ac:dyDescent="0.25">
      <c r="A1611" s="14" t="str">
        <f>"03969430614"</f>
        <v>03969430614</v>
      </c>
      <c r="B1611" s="14" t="s">
        <v>4954</v>
      </c>
      <c r="C1611" s="14" t="s">
        <v>1066</v>
      </c>
    </row>
    <row r="1612" spans="1:3" s="18" customFormat="1" ht="17.25" customHeight="1" x14ac:dyDescent="0.25">
      <c r="A1612" s="14" t="s">
        <v>5320</v>
      </c>
      <c r="B1612" s="14" t="s">
        <v>5321</v>
      </c>
      <c r="C1612" s="14" t="s">
        <v>1066</v>
      </c>
    </row>
    <row r="1613" spans="1:3" s="18" customFormat="1" ht="17.25" customHeight="1" x14ac:dyDescent="0.25">
      <c r="A1613" s="14" t="str">
        <f>"04010930610"</f>
        <v>04010930610</v>
      </c>
      <c r="B1613" s="14" t="s">
        <v>5242</v>
      </c>
      <c r="C1613" s="14" t="s">
        <v>1066</v>
      </c>
    </row>
    <row r="1614" spans="1:3" s="18" customFormat="1" ht="17.25" customHeight="1" x14ac:dyDescent="0.25">
      <c r="A1614" s="14" t="s">
        <v>1086</v>
      </c>
      <c r="B1614" s="14" t="s">
        <v>1087</v>
      </c>
      <c r="C1614" s="14" t="s">
        <v>1066</v>
      </c>
    </row>
    <row r="1615" spans="1:3" s="18" customFormat="1" ht="17.25" customHeight="1" x14ac:dyDescent="0.25">
      <c r="A1615" s="14" t="s">
        <v>5178</v>
      </c>
      <c r="B1615" s="14" t="s">
        <v>5179</v>
      </c>
      <c r="C1615" s="14" t="s">
        <v>1066</v>
      </c>
    </row>
    <row r="1616" spans="1:3" s="18" customFormat="1" ht="17.25" customHeight="1" x14ac:dyDescent="0.25">
      <c r="A1616" s="14" t="s">
        <v>1084</v>
      </c>
      <c r="B1616" s="14" t="s">
        <v>1085</v>
      </c>
      <c r="C1616" s="14" t="s">
        <v>1066</v>
      </c>
    </row>
    <row r="1617" spans="1:3" s="18" customFormat="1" ht="17.25" customHeight="1" x14ac:dyDescent="0.25">
      <c r="A1617" s="14" t="s">
        <v>1077</v>
      </c>
      <c r="B1617" s="14" t="s">
        <v>1078</v>
      </c>
      <c r="C1617" s="14" t="s">
        <v>1066</v>
      </c>
    </row>
    <row r="1618" spans="1:3" s="18" customFormat="1" ht="17.25" customHeight="1" x14ac:dyDescent="0.25">
      <c r="A1618" s="14" t="s">
        <v>1075</v>
      </c>
      <c r="B1618" s="14" t="s">
        <v>1076</v>
      </c>
      <c r="C1618" s="14" t="s">
        <v>1066</v>
      </c>
    </row>
    <row r="1619" spans="1:3" s="18" customFormat="1" ht="17.25" customHeight="1" x14ac:dyDescent="0.25">
      <c r="A1619" s="14" t="s">
        <v>1149</v>
      </c>
      <c r="B1619" s="14" t="s">
        <v>1150</v>
      </c>
      <c r="C1619" s="14" t="s">
        <v>1066</v>
      </c>
    </row>
    <row r="1620" spans="1:3" s="18" customFormat="1" ht="17.25" customHeight="1" x14ac:dyDescent="0.25">
      <c r="A1620" s="14" t="s">
        <v>1130</v>
      </c>
      <c r="B1620" s="14" t="s">
        <v>1131</v>
      </c>
      <c r="C1620" s="14" t="s">
        <v>1066</v>
      </c>
    </row>
    <row r="1621" spans="1:3" s="18" customFormat="1" ht="17.25" customHeight="1" x14ac:dyDescent="0.25">
      <c r="A1621" s="14" t="s">
        <v>1132</v>
      </c>
      <c r="B1621" s="14" t="s">
        <v>1133</v>
      </c>
      <c r="C1621" s="14" t="s">
        <v>1066</v>
      </c>
    </row>
    <row r="1622" spans="1:3" s="18" customFormat="1" ht="17.25" customHeight="1" x14ac:dyDescent="0.25">
      <c r="A1622" s="14" t="s">
        <v>1068</v>
      </c>
      <c r="B1622" s="14" t="s">
        <v>1069</v>
      </c>
      <c r="C1622" s="14" t="s">
        <v>1066</v>
      </c>
    </row>
    <row r="1623" spans="1:3" s="18" customFormat="1" ht="17.25" customHeight="1" x14ac:dyDescent="0.25">
      <c r="A1623" s="14" t="s">
        <v>5937</v>
      </c>
      <c r="B1623" s="14" t="s">
        <v>5938</v>
      </c>
      <c r="C1623" s="14" t="s">
        <v>1066</v>
      </c>
    </row>
    <row r="1624" spans="1:3" s="18" customFormat="1" ht="17.25" customHeight="1" x14ac:dyDescent="0.25">
      <c r="A1624" s="14" t="s">
        <v>8062</v>
      </c>
      <c r="B1624" s="14" t="s">
        <v>8063</v>
      </c>
      <c r="C1624" s="14" t="s">
        <v>1066</v>
      </c>
    </row>
    <row r="1625" spans="1:3" s="18" customFormat="1" ht="17.25" customHeight="1" x14ac:dyDescent="0.25">
      <c r="A1625" s="14" t="s">
        <v>1219</v>
      </c>
      <c r="B1625" s="14" t="s">
        <v>1220</v>
      </c>
      <c r="C1625" s="14" t="s">
        <v>1066</v>
      </c>
    </row>
    <row r="1626" spans="1:3" s="18" customFormat="1" ht="17.25" customHeight="1" x14ac:dyDescent="0.25">
      <c r="A1626" s="14" t="s">
        <v>9238</v>
      </c>
      <c r="B1626" s="14" t="s">
        <v>9239</v>
      </c>
      <c r="C1626" s="14" t="s">
        <v>1066</v>
      </c>
    </row>
    <row r="1627" spans="1:3" s="18" customFormat="1" ht="17.25" customHeight="1" x14ac:dyDescent="0.25">
      <c r="A1627" s="14" t="s">
        <v>7945</v>
      </c>
      <c r="B1627" s="14" t="s">
        <v>7946</v>
      </c>
      <c r="C1627" s="14" t="s">
        <v>1066</v>
      </c>
    </row>
    <row r="1628" spans="1:3" s="18" customFormat="1" ht="17.25" customHeight="1" x14ac:dyDescent="0.25">
      <c r="A1628" s="14" t="str">
        <f>"03638721211"</f>
        <v>03638721211</v>
      </c>
      <c r="B1628" s="14" t="s">
        <v>4290</v>
      </c>
      <c r="C1628" s="14" t="s">
        <v>1066</v>
      </c>
    </row>
    <row r="1629" spans="1:3" s="18" customFormat="1" ht="17.25" customHeight="1" x14ac:dyDescent="0.25">
      <c r="A1629" s="14" t="str">
        <f>"03517460618"</f>
        <v>03517460618</v>
      </c>
      <c r="B1629" s="14" t="s">
        <v>5239</v>
      </c>
      <c r="C1629" s="14" t="s">
        <v>1066</v>
      </c>
    </row>
    <row r="1630" spans="1:3" s="18" customFormat="1" ht="17.25" customHeight="1" x14ac:dyDescent="0.25">
      <c r="A1630" s="14" t="str">
        <f>"01547690618"</f>
        <v>01547690618</v>
      </c>
      <c r="B1630" s="14" t="s">
        <v>7083</v>
      </c>
      <c r="C1630" s="14" t="s">
        <v>1066</v>
      </c>
    </row>
    <row r="1631" spans="1:3" s="18" customFormat="1" ht="17.25" customHeight="1" x14ac:dyDescent="0.25">
      <c r="A1631" s="14" t="str">
        <f>"03591900612"</f>
        <v>03591900612</v>
      </c>
      <c r="B1631" s="14" t="s">
        <v>5091</v>
      </c>
      <c r="C1631" s="14" t="s">
        <v>1066</v>
      </c>
    </row>
    <row r="1632" spans="1:3" s="18" customFormat="1" ht="17.25" customHeight="1" x14ac:dyDescent="0.25">
      <c r="A1632" s="14" t="str">
        <f>"04599860618"</f>
        <v>04599860618</v>
      </c>
      <c r="B1632" s="14" t="s">
        <v>9896</v>
      </c>
      <c r="C1632" s="14" t="s">
        <v>1066</v>
      </c>
    </row>
    <row r="1633" spans="1:3" s="18" customFormat="1" ht="17.25" customHeight="1" x14ac:dyDescent="0.25">
      <c r="A1633" s="14" t="str">
        <f>"03994950610"</f>
        <v>03994950610</v>
      </c>
      <c r="B1633" s="14" t="s">
        <v>6209</v>
      </c>
      <c r="C1633" s="14" t="s">
        <v>1066</v>
      </c>
    </row>
    <row r="1634" spans="1:3" s="18" customFormat="1" ht="17.25" customHeight="1" x14ac:dyDescent="0.25">
      <c r="A1634" s="14" t="str">
        <f>"04111770618"</f>
        <v>04111770618</v>
      </c>
      <c r="B1634" s="14" t="s">
        <v>5114</v>
      </c>
      <c r="C1634" s="14" t="s">
        <v>1066</v>
      </c>
    </row>
    <row r="1635" spans="1:3" s="18" customFormat="1" ht="17.25" customHeight="1" x14ac:dyDescent="0.25">
      <c r="A1635" s="14" t="str">
        <f>"00177810611"</f>
        <v>00177810611</v>
      </c>
      <c r="B1635" s="14" t="s">
        <v>5112</v>
      </c>
      <c r="C1635" s="14" t="s">
        <v>1066</v>
      </c>
    </row>
    <row r="1636" spans="1:3" s="18" customFormat="1" ht="17.25" customHeight="1" x14ac:dyDescent="0.25">
      <c r="A1636" s="14" t="str">
        <f>"03737920615"</f>
        <v>03737920615</v>
      </c>
      <c r="B1636" s="14" t="s">
        <v>1126</v>
      </c>
      <c r="C1636" s="14" t="s">
        <v>1066</v>
      </c>
    </row>
    <row r="1637" spans="1:3" s="18" customFormat="1" ht="17.25" customHeight="1" x14ac:dyDescent="0.25">
      <c r="A1637" s="14" t="str">
        <f>"04218370619"</f>
        <v>04218370619</v>
      </c>
      <c r="B1637" s="14" t="s">
        <v>9871</v>
      </c>
      <c r="C1637" s="14" t="s">
        <v>1066</v>
      </c>
    </row>
    <row r="1638" spans="1:3" s="18" customFormat="1" ht="17.25" customHeight="1" x14ac:dyDescent="0.25">
      <c r="A1638" s="14" t="s">
        <v>5079</v>
      </c>
      <c r="B1638" s="14" t="s">
        <v>5080</v>
      </c>
      <c r="C1638" s="14" t="s">
        <v>1066</v>
      </c>
    </row>
    <row r="1639" spans="1:3" s="18" customFormat="1" ht="17.25" customHeight="1" x14ac:dyDescent="0.25">
      <c r="A1639" s="14" t="str">
        <f>"03044560617"</f>
        <v>03044560617</v>
      </c>
      <c r="B1639" s="14" t="s">
        <v>9826</v>
      </c>
      <c r="C1639" s="14" t="s">
        <v>1066</v>
      </c>
    </row>
    <row r="1640" spans="1:3" s="18" customFormat="1" ht="17.25" customHeight="1" x14ac:dyDescent="0.25">
      <c r="A1640" s="14" t="str">
        <f>"03787900871"</f>
        <v>03787900871</v>
      </c>
      <c r="B1640" s="14" t="s">
        <v>4940</v>
      </c>
      <c r="C1640" s="14" t="s">
        <v>37</v>
      </c>
    </row>
    <row r="1641" spans="1:3" s="18" customFormat="1" ht="17.25" customHeight="1" x14ac:dyDescent="0.25">
      <c r="A1641" s="14" t="s">
        <v>4999</v>
      </c>
      <c r="B1641" s="14" t="s">
        <v>5000</v>
      </c>
      <c r="C1641" s="14" t="s">
        <v>37</v>
      </c>
    </row>
    <row r="1642" spans="1:3" s="18" customFormat="1" ht="17.25" customHeight="1" x14ac:dyDescent="0.25">
      <c r="A1642" s="14" t="s">
        <v>42</v>
      </c>
      <c r="B1642" s="14" t="s">
        <v>43</v>
      </c>
      <c r="C1642" s="14" t="s">
        <v>37</v>
      </c>
    </row>
    <row r="1643" spans="1:3" s="18" customFormat="1" ht="17.25" customHeight="1" x14ac:dyDescent="0.25">
      <c r="A1643" s="14" t="str">
        <f>"03147090876"</f>
        <v>03147090876</v>
      </c>
      <c r="B1643" s="14" t="s">
        <v>355</v>
      </c>
      <c r="C1643" s="14" t="s">
        <v>37</v>
      </c>
    </row>
    <row r="1644" spans="1:3" s="18" customFormat="1" ht="17.25" customHeight="1" x14ac:dyDescent="0.25">
      <c r="A1644" s="14" t="str">
        <f>"03640970871"</f>
        <v>03640970871</v>
      </c>
      <c r="B1644" s="14" t="s">
        <v>2787</v>
      </c>
      <c r="C1644" s="14" t="s">
        <v>37</v>
      </c>
    </row>
    <row r="1645" spans="1:3" s="18" customFormat="1" ht="17.25" customHeight="1" x14ac:dyDescent="0.25">
      <c r="A1645" s="14" t="s">
        <v>8998</v>
      </c>
      <c r="B1645" s="14" t="s">
        <v>8999</v>
      </c>
      <c r="C1645" s="14" t="s">
        <v>37</v>
      </c>
    </row>
    <row r="1646" spans="1:3" s="18" customFormat="1" ht="17.25" customHeight="1" x14ac:dyDescent="0.25">
      <c r="A1646" s="14" t="s">
        <v>6785</v>
      </c>
      <c r="B1646" s="14" t="s">
        <v>6786</v>
      </c>
      <c r="C1646" s="14" t="s">
        <v>37</v>
      </c>
    </row>
    <row r="1647" spans="1:3" s="18" customFormat="1" ht="17.25" customHeight="1" x14ac:dyDescent="0.25">
      <c r="A1647" s="14" t="str">
        <f>"05691490873"</f>
        <v>05691490873</v>
      </c>
      <c r="B1647" s="14" t="s">
        <v>9718</v>
      </c>
      <c r="C1647" s="14" t="s">
        <v>37</v>
      </c>
    </row>
    <row r="1648" spans="1:3" s="18" customFormat="1" ht="17.25" customHeight="1" x14ac:dyDescent="0.25">
      <c r="A1648" s="14" t="s">
        <v>4095</v>
      </c>
      <c r="B1648" s="14" t="s">
        <v>4096</v>
      </c>
      <c r="C1648" s="14" t="s">
        <v>37</v>
      </c>
    </row>
    <row r="1649" spans="1:3" s="18" customFormat="1" ht="17.25" customHeight="1" x14ac:dyDescent="0.25">
      <c r="A1649" s="14" t="str">
        <f>"03219740879"</f>
        <v>03219740879</v>
      </c>
      <c r="B1649" s="14" t="s">
        <v>3473</v>
      </c>
      <c r="C1649" s="14" t="s">
        <v>37</v>
      </c>
    </row>
    <row r="1650" spans="1:3" s="18" customFormat="1" ht="17.25" customHeight="1" x14ac:dyDescent="0.25">
      <c r="A1650" s="14" t="str">
        <f>"04337450870"</f>
        <v>04337450870</v>
      </c>
      <c r="B1650" s="14" t="s">
        <v>9706</v>
      </c>
      <c r="C1650" s="14" t="s">
        <v>37</v>
      </c>
    </row>
    <row r="1651" spans="1:3" s="18" customFormat="1" ht="17.25" customHeight="1" x14ac:dyDescent="0.25">
      <c r="A1651" s="14" t="str">
        <f>"04981640875"</f>
        <v>04981640875</v>
      </c>
      <c r="B1651" s="14" t="s">
        <v>102</v>
      </c>
      <c r="C1651" s="14" t="s">
        <v>37</v>
      </c>
    </row>
    <row r="1652" spans="1:3" s="18" customFormat="1" ht="17.25" customHeight="1" x14ac:dyDescent="0.25">
      <c r="A1652" s="14" t="s">
        <v>6773</v>
      </c>
      <c r="B1652" s="14" t="s">
        <v>6774</v>
      </c>
      <c r="C1652" s="14" t="s">
        <v>37</v>
      </c>
    </row>
    <row r="1653" spans="1:3" s="18" customFormat="1" ht="17.25" customHeight="1" x14ac:dyDescent="0.25">
      <c r="A1653" s="14" t="s">
        <v>1392</v>
      </c>
      <c r="B1653" s="14" t="s">
        <v>1393</v>
      </c>
      <c r="C1653" s="14" t="s">
        <v>37</v>
      </c>
    </row>
    <row r="1654" spans="1:3" s="18" customFormat="1" ht="17.25" customHeight="1" x14ac:dyDescent="0.25">
      <c r="A1654" s="14" t="s">
        <v>8192</v>
      </c>
      <c r="B1654" s="14" t="s">
        <v>8193</v>
      </c>
      <c r="C1654" s="14" t="s">
        <v>37</v>
      </c>
    </row>
    <row r="1655" spans="1:3" s="18" customFormat="1" ht="17.25" customHeight="1" x14ac:dyDescent="0.25">
      <c r="A1655" s="14" t="str">
        <f>"04967650872"</f>
        <v>04967650872</v>
      </c>
      <c r="B1655" s="14" t="s">
        <v>7992</v>
      </c>
      <c r="C1655" s="14" t="s">
        <v>37</v>
      </c>
    </row>
    <row r="1656" spans="1:3" s="18" customFormat="1" ht="17.25" customHeight="1" x14ac:dyDescent="0.25">
      <c r="A1656" s="14" t="str">
        <f>"04378520870"</f>
        <v>04378520870</v>
      </c>
      <c r="B1656" s="14" t="s">
        <v>65</v>
      </c>
      <c r="C1656" s="14" t="s">
        <v>37</v>
      </c>
    </row>
    <row r="1657" spans="1:3" s="18" customFormat="1" ht="17.25" customHeight="1" x14ac:dyDescent="0.25">
      <c r="A1657" s="14" t="str">
        <f>"05113120876"</f>
        <v>05113120876</v>
      </c>
      <c r="B1657" s="14" t="s">
        <v>8171</v>
      </c>
      <c r="C1657" s="14" t="s">
        <v>37</v>
      </c>
    </row>
    <row r="1658" spans="1:3" s="18" customFormat="1" ht="17.25" customHeight="1" x14ac:dyDescent="0.25">
      <c r="A1658" s="14" t="s">
        <v>7504</v>
      </c>
      <c r="B1658" s="14" t="s">
        <v>7505</v>
      </c>
      <c r="C1658" s="14" t="s">
        <v>37</v>
      </c>
    </row>
    <row r="1659" spans="1:3" s="18" customFormat="1" ht="17.25" customHeight="1" x14ac:dyDescent="0.25">
      <c r="A1659" s="14" t="s">
        <v>5657</v>
      </c>
      <c r="B1659" s="14" t="s">
        <v>5658</v>
      </c>
      <c r="C1659" s="14" t="s">
        <v>37</v>
      </c>
    </row>
    <row r="1660" spans="1:3" s="18" customFormat="1" ht="17.25" customHeight="1" x14ac:dyDescent="0.25">
      <c r="A1660" s="14" t="str">
        <f>"04001520875"</f>
        <v>04001520875</v>
      </c>
      <c r="B1660" s="14" t="s">
        <v>5551</v>
      </c>
      <c r="C1660" s="14" t="s">
        <v>37</v>
      </c>
    </row>
    <row r="1661" spans="1:3" s="18" customFormat="1" ht="17.25" customHeight="1" x14ac:dyDescent="0.25">
      <c r="A1661" s="14" t="s">
        <v>4903</v>
      </c>
      <c r="B1661" s="14" t="s">
        <v>4904</v>
      </c>
      <c r="C1661" s="14" t="s">
        <v>37</v>
      </c>
    </row>
    <row r="1662" spans="1:3" s="18" customFormat="1" ht="17.25" customHeight="1" x14ac:dyDescent="0.25">
      <c r="A1662" s="14" t="s">
        <v>8169</v>
      </c>
      <c r="B1662" s="14" t="s">
        <v>8170</v>
      </c>
      <c r="C1662" s="14" t="s">
        <v>37</v>
      </c>
    </row>
    <row r="1663" spans="1:3" s="18" customFormat="1" ht="17.25" customHeight="1" x14ac:dyDescent="0.25">
      <c r="A1663" s="14" t="str">
        <f>"04153420874"</f>
        <v>04153420874</v>
      </c>
      <c r="B1663" s="14" t="s">
        <v>1018</v>
      </c>
      <c r="C1663" s="14" t="s">
        <v>37</v>
      </c>
    </row>
    <row r="1664" spans="1:3" s="18" customFormat="1" ht="17.25" customHeight="1" x14ac:dyDescent="0.25">
      <c r="A1664" s="14" t="s">
        <v>2504</v>
      </c>
      <c r="B1664" s="14" t="s">
        <v>2505</v>
      </c>
      <c r="C1664" s="14" t="s">
        <v>37</v>
      </c>
    </row>
    <row r="1665" spans="1:3" s="18" customFormat="1" ht="17.25" customHeight="1" x14ac:dyDescent="0.25">
      <c r="A1665" s="14" t="s">
        <v>7286</v>
      </c>
      <c r="B1665" s="14" t="s">
        <v>7287</v>
      </c>
      <c r="C1665" s="14" t="s">
        <v>37</v>
      </c>
    </row>
    <row r="1666" spans="1:3" s="18" customFormat="1" ht="17.25" customHeight="1" x14ac:dyDescent="0.25">
      <c r="A1666" s="14" t="s">
        <v>7556</v>
      </c>
      <c r="B1666" s="14" t="s">
        <v>7557</v>
      </c>
      <c r="C1666" s="14" t="s">
        <v>37</v>
      </c>
    </row>
    <row r="1667" spans="1:3" s="18" customFormat="1" ht="17.25" customHeight="1" x14ac:dyDescent="0.25">
      <c r="A1667" s="14" t="s">
        <v>356</v>
      </c>
      <c r="B1667" s="14" t="s">
        <v>357</v>
      </c>
      <c r="C1667" s="14" t="s">
        <v>37</v>
      </c>
    </row>
    <row r="1668" spans="1:3" s="18" customFormat="1" ht="17.25" customHeight="1" x14ac:dyDescent="0.25">
      <c r="A1668" s="14" t="s">
        <v>3760</v>
      </c>
      <c r="B1668" s="14" t="s">
        <v>3761</v>
      </c>
      <c r="C1668" s="14" t="s">
        <v>37</v>
      </c>
    </row>
    <row r="1669" spans="1:3" s="18" customFormat="1" ht="17.25" customHeight="1" x14ac:dyDescent="0.25">
      <c r="A1669" s="14" t="str">
        <f>"05683810872"</f>
        <v>05683810872</v>
      </c>
      <c r="B1669" s="14" t="s">
        <v>8457</v>
      </c>
      <c r="C1669" s="14" t="s">
        <v>37</v>
      </c>
    </row>
    <row r="1670" spans="1:3" s="18" customFormat="1" ht="17.25" customHeight="1" x14ac:dyDescent="0.25">
      <c r="A1670" s="14" t="str">
        <f>"05115370875"</f>
        <v>05115370875</v>
      </c>
      <c r="B1670" s="14" t="s">
        <v>3374</v>
      </c>
      <c r="C1670" s="14" t="s">
        <v>37</v>
      </c>
    </row>
    <row r="1671" spans="1:3" s="18" customFormat="1" ht="17.25" customHeight="1" x14ac:dyDescent="0.25">
      <c r="A1671" s="14" t="str">
        <f>"04277190874"</f>
        <v>04277190874</v>
      </c>
      <c r="B1671" s="14" t="s">
        <v>2843</v>
      </c>
      <c r="C1671" s="14" t="s">
        <v>37</v>
      </c>
    </row>
    <row r="1672" spans="1:3" s="18" customFormat="1" ht="17.25" customHeight="1" x14ac:dyDescent="0.25">
      <c r="A1672" s="14" t="str">
        <f>"05048280878"</f>
        <v>05048280878</v>
      </c>
      <c r="B1672" s="14" t="s">
        <v>3519</v>
      </c>
      <c r="C1672" s="14" t="s">
        <v>37</v>
      </c>
    </row>
    <row r="1673" spans="1:3" s="18" customFormat="1" ht="17.25" customHeight="1" x14ac:dyDescent="0.25">
      <c r="A1673" s="14" t="s">
        <v>6182</v>
      </c>
      <c r="B1673" s="14" t="s">
        <v>6183</v>
      </c>
      <c r="C1673" s="14" t="s">
        <v>37</v>
      </c>
    </row>
    <row r="1674" spans="1:3" s="18" customFormat="1" ht="17.25" customHeight="1" x14ac:dyDescent="0.25">
      <c r="A1674" s="14" t="s">
        <v>618</v>
      </c>
      <c r="B1674" s="14" t="s">
        <v>619</v>
      </c>
      <c r="C1674" s="14" t="s">
        <v>37</v>
      </c>
    </row>
    <row r="1675" spans="1:3" s="18" customFormat="1" ht="17.25" customHeight="1" x14ac:dyDescent="0.25">
      <c r="A1675" s="14" t="str">
        <f>"04473520874"</f>
        <v>04473520874</v>
      </c>
      <c r="B1675" s="14" t="s">
        <v>7555</v>
      </c>
      <c r="C1675" s="14" t="s">
        <v>37</v>
      </c>
    </row>
    <row r="1676" spans="1:3" s="18" customFormat="1" ht="17.25" customHeight="1" x14ac:dyDescent="0.25">
      <c r="A1676" s="14" t="str">
        <f>"04115860878"</f>
        <v>04115860878</v>
      </c>
      <c r="B1676" s="14" t="s">
        <v>7533</v>
      </c>
      <c r="C1676" s="14" t="s">
        <v>37</v>
      </c>
    </row>
    <row r="1677" spans="1:3" s="18" customFormat="1" ht="17.25" customHeight="1" x14ac:dyDescent="0.25">
      <c r="A1677" s="14" t="s">
        <v>6897</v>
      </c>
      <c r="B1677" s="14" t="s">
        <v>6898</v>
      </c>
      <c r="C1677" s="14" t="s">
        <v>37</v>
      </c>
    </row>
    <row r="1678" spans="1:3" s="18" customFormat="1" ht="17.25" customHeight="1" x14ac:dyDescent="0.25">
      <c r="A1678" s="14" t="s">
        <v>206</v>
      </c>
      <c r="B1678" s="14" t="s">
        <v>207</v>
      </c>
      <c r="C1678" s="14" t="s">
        <v>37</v>
      </c>
    </row>
    <row r="1679" spans="1:3" s="18" customFormat="1" ht="17.25" customHeight="1" x14ac:dyDescent="0.25">
      <c r="A1679" s="14" t="str">
        <f>"04131670871"</f>
        <v>04131670871</v>
      </c>
      <c r="B1679" s="14" t="s">
        <v>3669</v>
      </c>
      <c r="C1679" s="14" t="s">
        <v>37</v>
      </c>
    </row>
    <row r="1680" spans="1:3" s="18" customFormat="1" ht="17.25" customHeight="1" x14ac:dyDescent="0.25">
      <c r="A1680" s="14" t="s">
        <v>6556</v>
      </c>
      <c r="B1680" s="14" t="s">
        <v>6557</v>
      </c>
      <c r="C1680" s="14" t="s">
        <v>37</v>
      </c>
    </row>
    <row r="1681" spans="1:3" s="18" customFormat="1" ht="17.25" customHeight="1" x14ac:dyDescent="0.25">
      <c r="A1681" s="14" t="s">
        <v>6193</v>
      </c>
      <c r="B1681" s="14" t="s">
        <v>6194</v>
      </c>
      <c r="C1681" s="14" t="s">
        <v>37</v>
      </c>
    </row>
    <row r="1682" spans="1:3" s="18" customFormat="1" ht="17.25" customHeight="1" x14ac:dyDescent="0.25">
      <c r="A1682" s="14" t="str">
        <f>"04603850878"</f>
        <v>04603850878</v>
      </c>
      <c r="B1682" s="14" t="s">
        <v>5617</v>
      </c>
      <c r="C1682" s="14" t="s">
        <v>37</v>
      </c>
    </row>
    <row r="1683" spans="1:3" s="18" customFormat="1" ht="17.25" customHeight="1" x14ac:dyDescent="0.25">
      <c r="A1683" s="14" t="str">
        <f>"03411320876"</f>
        <v>03411320876</v>
      </c>
      <c r="B1683" s="14" t="s">
        <v>7271</v>
      </c>
      <c r="C1683" s="14" t="s">
        <v>37</v>
      </c>
    </row>
    <row r="1684" spans="1:3" s="18" customFormat="1" ht="17.25" customHeight="1" x14ac:dyDescent="0.25">
      <c r="A1684" s="14" t="str">
        <f>"00703430876"</f>
        <v>00703430876</v>
      </c>
      <c r="B1684" s="14" t="s">
        <v>3513</v>
      </c>
      <c r="C1684" s="14" t="s">
        <v>37</v>
      </c>
    </row>
    <row r="1685" spans="1:3" s="18" customFormat="1" ht="17.25" customHeight="1" x14ac:dyDescent="0.25">
      <c r="A1685" s="14" t="str">
        <f>"02501480871"</f>
        <v>02501480871</v>
      </c>
      <c r="B1685" s="14" t="s">
        <v>6772</v>
      </c>
      <c r="C1685" s="14" t="s">
        <v>37</v>
      </c>
    </row>
    <row r="1686" spans="1:3" s="18" customFormat="1" ht="17.25" customHeight="1" x14ac:dyDescent="0.25">
      <c r="A1686" s="14" t="s">
        <v>3514</v>
      </c>
      <c r="B1686" s="14" t="s">
        <v>3515</v>
      </c>
      <c r="C1686" s="14" t="s">
        <v>37</v>
      </c>
    </row>
    <row r="1687" spans="1:3" s="18" customFormat="1" ht="17.25" customHeight="1" x14ac:dyDescent="0.25">
      <c r="A1687" s="14" t="s">
        <v>3711</v>
      </c>
      <c r="B1687" s="14" t="s">
        <v>3712</v>
      </c>
      <c r="C1687" s="14" t="s">
        <v>37</v>
      </c>
    </row>
    <row r="1688" spans="1:3" s="18" customFormat="1" ht="17.25" customHeight="1" x14ac:dyDescent="0.25">
      <c r="A1688" s="14" t="str">
        <f>"04705580878"</f>
        <v>04705580878</v>
      </c>
      <c r="B1688" s="14" t="s">
        <v>209</v>
      </c>
      <c r="C1688" s="14" t="s">
        <v>37</v>
      </c>
    </row>
    <row r="1689" spans="1:3" s="18" customFormat="1" ht="17.25" customHeight="1" x14ac:dyDescent="0.25">
      <c r="A1689" s="14" t="s">
        <v>3478</v>
      </c>
      <c r="B1689" s="14" t="s">
        <v>3479</v>
      </c>
      <c r="C1689" s="14" t="s">
        <v>37</v>
      </c>
    </row>
    <row r="1690" spans="1:3" s="18" customFormat="1" ht="17.25" customHeight="1" x14ac:dyDescent="0.25">
      <c r="A1690" s="14" t="str">
        <f>"04477200879"</f>
        <v>04477200879</v>
      </c>
      <c r="B1690" s="14" t="s">
        <v>6771</v>
      </c>
      <c r="C1690" s="14" t="s">
        <v>37</v>
      </c>
    </row>
    <row r="1691" spans="1:3" s="18" customFormat="1" ht="17.25" customHeight="1" x14ac:dyDescent="0.25">
      <c r="A1691" s="14" t="str">
        <f>"05557730875"</f>
        <v>05557730875</v>
      </c>
      <c r="B1691" s="14" t="s">
        <v>6241</v>
      </c>
      <c r="C1691" s="14" t="s">
        <v>37</v>
      </c>
    </row>
    <row r="1692" spans="1:3" s="18" customFormat="1" ht="17.25" customHeight="1" x14ac:dyDescent="0.25">
      <c r="A1692" s="14" t="s">
        <v>6846</v>
      </c>
      <c r="B1692" s="14" t="s">
        <v>6847</v>
      </c>
      <c r="C1692" s="14" t="s">
        <v>37</v>
      </c>
    </row>
    <row r="1693" spans="1:3" s="18" customFormat="1" ht="17.25" customHeight="1" x14ac:dyDescent="0.25">
      <c r="A1693" s="14" t="str">
        <f>"05031010878"</f>
        <v>05031010878</v>
      </c>
      <c r="B1693" s="14" t="s">
        <v>4132</v>
      </c>
      <c r="C1693" s="14" t="s">
        <v>37</v>
      </c>
    </row>
    <row r="1694" spans="1:3" s="18" customFormat="1" ht="17.25" customHeight="1" x14ac:dyDescent="0.25">
      <c r="A1694" s="14" t="s">
        <v>3664</v>
      </c>
      <c r="B1694" s="14" t="s">
        <v>3665</v>
      </c>
      <c r="C1694" s="14" t="s">
        <v>37</v>
      </c>
    </row>
    <row r="1695" spans="1:3" s="18" customFormat="1" ht="17.25" customHeight="1" x14ac:dyDescent="0.25">
      <c r="A1695" s="14" t="str">
        <f>"02099580876"</f>
        <v>02099580876</v>
      </c>
      <c r="B1695" s="14" t="s">
        <v>7708</v>
      </c>
      <c r="C1695" s="14" t="s">
        <v>37</v>
      </c>
    </row>
    <row r="1696" spans="1:3" s="18" customFormat="1" ht="17.25" customHeight="1" x14ac:dyDescent="0.25">
      <c r="A1696" s="14" t="s">
        <v>5860</v>
      </c>
      <c r="B1696" s="14" t="s">
        <v>5861</v>
      </c>
      <c r="C1696" s="14" t="s">
        <v>37</v>
      </c>
    </row>
    <row r="1697" spans="1:3" s="18" customFormat="1" ht="17.25" customHeight="1" x14ac:dyDescent="0.25">
      <c r="A1697" s="14" t="str">
        <f>"00179290879"</f>
        <v>00179290879</v>
      </c>
      <c r="B1697" s="14" t="s">
        <v>471</v>
      </c>
      <c r="C1697" s="14" t="s">
        <v>37</v>
      </c>
    </row>
    <row r="1698" spans="1:3" s="18" customFormat="1" ht="17.25" customHeight="1" x14ac:dyDescent="0.25">
      <c r="A1698" s="14" t="s">
        <v>907</v>
      </c>
      <c r="B1698" s="14" t="s">
        <v>908</v>
      </c>
      <c r="C1698" s="14" t="s">
        <v>37</v>
      </c>
    </row>
    <row r="1699" spans="1:3" s="18" customFormat="1" ht="17.25" customHeight="1" x14ac:dyDescent="0.25">
      <c r="A1699" s="14" t="s">
        <v>7491</v>
      </c>
      <c r="B1699" s="14" t="s">
        <v>7492</v>
      </c>
      <c r="C1699" s="14" t="s">
        <v>37</v>
      </c>
    </row>
    <row r="1700" spans="1:3" s="18" customFormat="1" ht="17.25" customHeight="1" x14ac:dyDescent="0.25">
      <c r="A1700" s="14" t="str">
        <f>"05289270877"</f>
        <v>05289270877</v>
      </c>
      <c r="B1700" s="14" t="s">
        <v>4618</v>
      </c>
      <c r="C1700" s="14" t="s">
        <v>37</v>
      </c>
    </row>
    <row r="1701" spans="1:3" s="18" customFormat="1" ht="17.25" customHeight="1" x14ac:dyDescent="0.25">
      <c r="A1701" s="14" t="str">
        <f>"03407800873"</f>
        <v>03407800873</v>
      </c>
      <c r="B1701" s="14" t="s">
        <v>6896</v>
      </c>
      <c r="C1701" s="14" t="s">
        <v>37</v>
      </c>
    </row>
    <row r="1702" spans="1:3" s="18" customFormat="1" ht="17.25" customHeight="1" x14ac:dyDescent="0.25">
      <c r="A1702" s="14" t="str">
        <f>"00489990879"</f>
        <v>00489990879</v>
      </c>
      <c r="B1702" s="14" t="s">
        <v>2541</v>
      </c>
      <c r="C1702" s="14" t="s">
        <v>37</v>
      </c>
    </row>
    <row r="1703" spans="1:3" s="18" customFormat="1" ht="17.25" customHeight="1" x14ac:dyDescent="0.25">
      <c r="A1703" s="14" t="str">
        <f>"02568910877"</f>
        <v>02568910877</v>
      </c>
      <c r="B1703" s="14" t="s">
        <v>8185</v>
      </c>
      <c r="C1703" s="14" t="s">
        <v>37</v>
      </c>
    </row>
    <row r="1704" spans="1:3" s="18" customFormat="1" ht="17.25" customHeight="1" x14ac:dyDescent="0.25">
      <c r="A1704" s="14" t="str">
        <f>"02297540870"</f>
        <v>02297540870</v>
      </c>
      <c r="B1704" s="14" t="s">
        <v>6840</v>
      </c>
      <c r="C1704" s="14" t="s">
        <v>37</v>
      </c>
    </row>
    <row r="1705" spans="1:3" s="18" customFormat="1" ht="17.25" customHeight="1" x14ac:dyDescent="0.25">
      <c r="A1705" s="14" t="str">
        <f>"02163410877"</f>
        <v>02163410877</v>
      </c>
      <c r="B1705" s="14" t="s">
        <v>7390</v>
      </c>
      <c r="C1705" s="14" t="s">
        <v>37</v>
      </c>
    </row>
    <row r="1706" spans="1:3" s="18" customFormat="1" ht="17.25" customHeight="1" x14ac:dyDescent="0.25">
      <c r="A1706" s="14" t="str">
        <f>"04679430878"</f>
        <v>04679430878</v>
      </c>
      <c r="B1706" s="14" t="s">
        <v>7798</v>
      </c>
      <c r="C1706" s="14" t="s">
        <v>37</v>
      </c>
    </row>
    <row r="1707" spans="1:3" s="18" customFormat="1" ht="17.25" customHeight="1" x14ac:dyDescent="0.25">
      <c r="A1707" s="14" t="str">
        <f>"04645210875"</f>
        <v>04645210875</v>
      </c>
      <c r="B1707" s="14" t="s">
        <v>7079</v>
      </c>
      <c r="C1707" s="14" t="s">
        <v>37</v>
      </c>
    </row>
    <row r="1708" spans="1:3" s="18" customFormat="1" ht="17.25" customHeight="1" x14ac:dyDescent="0.25">
      <c r="A1708" s="14" t="s">
        <v>6463</v>
      </c>
      <c r="B1708" s="14" t="s">
        <v>6464</v>
      </c>
      <c r="C1708" s="14" t="s">
        <v>37</v>
      </c>
    </row>
    <row r="1709" spans="1:3" s="18" customFormat="1" ht="17.25" customHeight="1" x14ac:dyDescent="0.25">
      <c r="A1709" s="14" t="s">
        <v>6507</v>
      </c>
      <c r="B1709" s="14" t="s">
        <v>6508</v>
      </c>
      <c r="C1709" s="14" t="s">
        <v>37</v>
      </c>
    </row>
    <row r="1710" spans="1:3" s="18" customFormat="1" ht="17.25" customHeight="1" x14ac:dyDescent="0.25">
      <c r="A1710" s="14" t="s">
        <v>10474</v>
      </c>
      <c r="B1710" s="14" t="s">
        <v>10475</v>
      </c>
      <c r="C1710" s="14" t="s">
        <v>37</v>
      </c>
    </row>
    <row r="1711" spans="1:3" s="18" customFormat="1" ht="17.25" customHeight="1" x14ac:dyDescent="0.25">
      <c r="A1711" s="14" t="str">
        <f>"04007730874"</f>
        <v>04007730874</v>
      </c>
      <c r="B1711" s="14" t="s">
        <v>7914</v>
      </c>
      <c r="C1711" s="14" t="s">
        <v>37</v>
      </c>
    </row>
    <row r="1712" spans="1:3" s="18" customFormat="1" ht="17.25" customHeight="1" x14ac:dyDescent="0.25">
      <c r="A1712" s="14" t="str">
        <f>"05526250872"</f>
        <v>05526250872</v>
      </c>
      <c r="B1712" s="14" t="s">
        <v>6789</v>
      </c>
      <c r="C1712" s="14" t="s">
        <v>37</v>
      </c>
    </row>
    <row r="1713" spans="1:3" s="18" customFormat="1" ht="17.25" customHeight="1" x14ac:dyDescent="0.25">
      <c r="A1713" s="14" t="s">
        <v>3313</v>
      </c>
      <c r="B1713" s="14" t="s">
        <v>3314</v>
      </c>
      <c r="C1713" s="14" t="s">
        <v>37</v>
      </c>
    </row>
    <row r="1714" spans="1:3" s="18" customFormat="1" ht="17.25" customHeight="1" x14ac:dyDescent="0.25">
      <c r="A1714" s="14" t="s">
        <v>4959</v>
      </c>
      <c r="B1714" s="14" t="s">
        <v>4960</v>
      </c>
      <c r="C1714" s="14" t="s">
        <v>37</v>
      </c>
    </row>
    <row r="1715" spans="1:3" s="18" customFormat="1" ht="17.25" customHeight="1" x14ac:dyDescent="0.25">
      <c r="A1715" s="14" t="s">
        <v>7723</v>
      </c>
      <c r="B1715" s="14" t="s">
        <v>7724</v>
      </c>
      <c r="C1715" s="14" t="s">
        <v>37</v>
      </c>
    </row>
    <row r="1716" spans="1:3" s="18" customFormat="1" ht="17.25" customHeight="1" x14ac:dyDescent="0.25">
      <c r="A1716" s="14" t="s">
        <v>3088</v>
      </c>
      <c r="B1716" s="14" t="s">
        <v>3089</v>
      </c>
      <c r="C1716" s="14" t="s">
        <v>37</v>
      </c>
    </row>
    <row r="1717" spans="1:3" s="18" customFormat="1" ht="17.25" customHeight="1" x14ac:dyDescent="0.25">
      <c r="A1717" s="14" t="s">
        <v>3092</v>
      </c>
      <c r="B1717" s="14" t="s">
        <v>3089</v>
      </c>
      <c r="C1717" s="14" t="s">
        <v>37</v>
      </c>
    </row>
    <row r="1718" spans="1:3" s="18" customFormat="1" ht="17.25" customHeight="1" x14ac:dyDescent="0.25">
      <c r="A1718" s="14" t="str">
        <f>"03972800878"</f>
        <v>03972800878</v>
      </c>
      <c r="B1718" s="14" t="s">
        <v>6780</v>
      </c>
      <c r="C1718" s="14" t="s">
        <v>37</v>
      </c>
    </row>
    <row r="1719" spans="1:3" s="18" customFormat="1" ht="17.25" customHeight="1" x14ac:dyDescent="0.25">
      <c r="A1719" s="14" t="s">
        <v>3476</v>
      </c>
      <c r="B1719" s="14" t="s">
        <v>3477</v>
      </c>
      <c r="C1719" s="14" t="s">
        <v>37</v>
      </c>
    </row>
    <row r="1720" spans="1:3" s="18" customFormat="1" ht="17.25" customHeight="1" x14ac:dyDescent="0.25">
      <c r="A1720" s="14" t="str">
        <f>"04841380878"</f>
        <v>04841380878</v>
      </c>
      <c r="B1720" s="14" t="s">
        <v>10497</v>
      </c>
      <c r="C1720" s="14" t="s">
        <v>37</v>
      </c>
    </row>
    <row r="1721" spans="1:3" s="18" customFormat="1" ht="17.25" customHeight="1" x14ac:dyDescent="0.25">
      <c r="A1721" s="14" t="s">
        <v>7486</v>
      </c>
      <c r="B1721" s="14" t="s">
        <v>7487</v>
      </c>
      <c r="C1721" s="14" t="s">
        <v>37</v>
      </c>
    </row>
    <row r="1722" spans="1:3" s="18" customFormat="1" ht="17.25" customHeight="1" x14ac:dyDescent="0.25">
      <c r="A1722" s="14" t="s">
        <v>4957</v>
      </c>
      <c r="B1722" s="14" t="s">
        <v>4958</v>
      </c>
      <c r="C1722" s="14" t="s">
        <v>37</v>
      </c>
    </row>
    <row r="1723" spans="1:3" s="18" customFormat="1" ht="17.25" customHeight="1" x14ac:dyDescent="0.25">
      <c r="A1723" s="14" t="s">
        <v>4955</v>
      </c>
      <c r="B1723" s="14" t="s">
        <v>4956</v>
      </c>
      <c r="C1723" s="14" t="s">
        <v>37</v>
      </c>
    </row>
    <row r="1724" spans="1:3" s="18" customFormat="1" ht="17.25" customHeight="1" x14ac:dyDescent="0.25">
      <c r="A1724" s="14" t="s">
        <v>10498</v>
      </c>
      <c r="B1724" s="14" t="s">
        <v>10499</v>
      </c>
      <c r="C1724" s="14" t="s">
        <v>37</v>
      </c>
    </row>
    <row r="1725" spans="1:3" s="18" customFormat="1" ht="17.25" customHeight="1" x14ac:dyDescent="0.25">
      <c r="A1725" s="14" t="str">
        <f>"04119630871"</f>
        <v>04119630871</v>
      </c>
      <c r="B1725" s="14" t="s">
        <v>36</v>
      </c>
      <c r="C1725" s="14" t="s">
        <v>37</v>
      </c>
    </row>
    <row r="1726" spans="1:3" s="18" customFormat="1" ht="17.25" customHeight="1" x14ac:dyDescent="0.25">
      <c r="A1726" s="14" t="s">
        <v>10504</v>
      </c>
      <c r="B1726" s="14" t="s">
        <v>10505</v>
      </c>
      <c r="C1726" s="14" t="s">
        <v>37</v>
      </c>
    </row>
    <row r="1727" spans="1:3" s="18" customFormat="1" ht="17.25" customHeight="1" x14ac:dyDescent="0.25">
      <c r="A1727" s="14" t="s">
        <v>6171</v>
      </c>
      <c r="B1727" s="14" t="s">
        <v>6172</v>
      </c>
      <c r="C1727" s="14" t="s">
        <v>37</v>
      </c>
    </row>
    <row r="1728" spans="1:3" s="18" customFormat="1" ht="17.25" customHeight="1" x14ac:dyDescent="0.25">
      <c r="A1728" s="14" t="s">
        <v>1027</v>
      </c>
      <c r="B1728" s="14" t="s">
        <v>1028</v>
      </c>
      <c r="C1728" s="14" t="s">
        <v>37</v>
      </c>
    </row>
    <row r="1729" spans="1:3" s="18" customFormat="1" ht="17.25" customHeight="1" x14ac:dyDescent="0.25">
      <c r="A1729" s="14" t="s">
        <v>3470</v>
      </c>
      <c r="B1729" s="14" t="s">
        <v>3471</v>
      </c>
      <c r="C1729" s="14" t="s">
        <v>37</v>
      </c>
    </row>
    <row r="1730" spans="1:3" s="18" customFormat="1" ht="17.25" customHeight="1" x14ac:dyDescent="0.25">
      <c r="A1730" s="14" t="str">
        <f>"00805460870"</f>
        <v>00805460870</v>
      </c>
      <c r="B1730" s="14" t="s">
        <v>7534</v>
      </c>
      <c r="C1730" s="14" t="s">
        <v>37</v>
      </c>
    </row>
    <row r="1731" spans="1:3" s="18" customFormat="1" ht="17.25" customHeight="1" x14ac:dyDescent="0.25">
      <c r="A1731" s="14" t="str">
        <f>"00819070871"</f>
        <v>00819070871</v>
      </c>
      <c r="B1731" s="14" t="s">
        <v>251</v>
      </c>
      <c r="C1731" s="14" t="s">
        <v>37</v>
      </c>
    </row>
    <row r="1732" spans="1:3" s="18" customFormat="1" ht="17.25" customHeight="1" x14ac:dyDescent="0.25">
      <c r="A1732" s="14" t="str">
        <f>"00388550865"</f>
        <v>00388550865</v>
      </c>
      <c r="B1732" s="14" t="s">
        <v>6310</v>
      </c>
      <c r="C1732" s="14" t="s">
        <v>37</v>
      </c>
    </row>
    <row r="1733" spans="1:3" s="18" customFormat="1" ht="17.25" customHeight="1" x14ac:dyDescent="0.25">
      <c r="A1733" s="14" t="str">
        <f>"03369480870"</f>
        <v>03369480870</v>
      </c>
      <c r="B1733" s="14" t="s">
        <v>3253</v>
      </c>
      <c r="C1733" s="14" t="s">
        <v>37</v>
      </c>
    </row>
    <row r="1734" spans="1:3" s="18" customFormat="1" ht="17.25" customHeight="1" x14ac:dyDescent="0.25">
      <c r="A1734" s="14" t="str">
        <f>"04165960875"</f>
        <v>04165960875</v>
      </c>
      <c r="B1734" s="14" t="s">
        <v>10545</v>
      </c>
      <c r="C1734" s="14" t="s">
        <v>37</v>
      </c>
    </row>
    <row r="1735" spans="1:3" s="18" customFormat="1" ht="17.25" customHeight="1" x14ac:dyDescent="0.25">
      <c r="A1735" s="14" t="str">
        <f>"05831810873"</f>
        <v>05831810873</v>
      </c>
      <c r="B1735" s="14" t="s">
        <v>8213</v>
      </c>
      <c r="C1735" s="14" t="s">
        <v>37</v>
      </c>
    </row>
    <row r="1736" spans="1:3" s="18" customFormat="1" ht="17.25" customHeight="1" x14ac:dyDescent="0.25">
      <c r="A1736" s="14" t="str">
        <f>"03192760878"</f>
        <v>03192760878</v>
      </c>
      <c r="B1736" s="14" t="s">
        <v>138</v>
      </c>
      <c r="C1736" s="14" t="s">
        <v>37</v>
      </c>
    </row>
    <row r="1737" spans="1:3" s="18" customFormat="1" ht="17.25" customHeight="1" x14ac:dyDescent="0.25">
      <c r="A1737" s="14" t="str">
        <f>"05210670872"</f>
        <v>05210670872</v>
      </c>
      <c r="B1737" s="14" t="s">
        <v>3447</v>
      </c>
      <c r="C1737" s="14" t="s">
        <v>37</v>
      </c>
    </row>
    <row r="1738" spans="1:3" s="18" customFormat="1" ht="17.25" customHeight="1" x14ac:dyDescent="0.25">
      <c r="A1738" s="14" t="str">
        <f>"05096240873"</f>
        <v>05096240873</v>
      </c>
      <c r="B1738" s="14" t="s">
        <v>7154</v>
      </c>
      <c r="C1738" s="14" t="s">
        <v>37</v>
      </c>
    </row>
    <row r="1739" spans="1:3" s="18" customFormat="1" ht="17.25" customHeight="1" x14ac:dyDescent="0.25">
      <c r="A1739" s="14" t="s">
        <v>3480</v>
      </c>
      <c r="B1739" s="14" t="s">
        <v>3481</v>
      </c>
      <c r="C1739" s="14" t="s">
        <v>37</v>
      </c>
    </row>
    <row r="1740" spans="1:3" s="18" customFormat="1" ht="17.25" customHeight="1" x14ac:dyDescent="0.25">
      <c r="A1740" s="14" t="s">
        <v>3691</v>
      </c>
      <c r="B1740" s="14" t="s">
        <v>3692</v>
      </c>
      <c r="C1740" s="14" t="s">
        <v>37</v>
      </c>
    </row>
    <row r="1741" spans="1:3" s="18" customFormat="1" ht="17.25" customHeight="1" x14ac:dyDescent="0.25">
      <c r="A1741" s="14" t="s">
        <v>3482</v>
      </c>
      <c r="B1741" s="14" t="s">
        <v>3483</v>
      </c>
      <c r="C1741" s="14" t="s">
        <v>37</v>
      </c>
    </row>
    <row r="1742" spans="1:3" s="18" customFormat="1" ht="17.25" customHeight="1" x14ac:dyDescent="0.25">
      <c r="A1742" s="14" t="s">
        <v>5586</v>
      </c>
      <c r="B1742" s="14" t="s">
        <v>5587</v>
      </c>
      <c r="C1742" s="14" t="s">
        <v>37</v>
      </c>
    </row>
    <row r="1743" spans="1:3" s="18" customFormat="1" ht="17.25" customHeight="1" x14ac:dyDescent="0.25">
      <c r="A1743" s="14" t="str">
        <f>"02877620878"</f>
        <v>02877620878</v>
      </c>
      <c r="B1743" s="14" t="s">
        <v>9717</v>
      </c>
      <c r="C1743" s="14" t="s">
        <v>37</v>
      </c>
    </row>
    <row r="1744" spans="1:3" s="18" customFormat="1" ht="17.25" customHeight="1" x14ac:dyDescent="0.25">
      <c r="A1744" s="14" t="s">
        <v>10500</v>
      </c>
      <c r="B1744" s="14" t="s">
        <v>10501</v>
      </c>
      <c r="C1744" s="14" t="s">
        <v>37</v>
      </c>
    </row>
    <row r="1745" spans="1:3" s="18" customFormat="1" ht="17.25" customHeight="1" x14ac:dyDescent="0.25">
      <c r="A1745" s="14" t="s">
        <v>762</v>
      </c>
      <c r="B1745" s="14" t="s">
        <v>763</v>
      </c>
      <c r="C1745" s="14" t="s">
        <v>37</v>
      </c>
    </row>
    <row r="1746" spans="1:3" s="18" customFormat="1" ht="17.25" customHeight="1" x14ac:dyDescent="0.25">
      <c r="A1746" s="14" t="s">
        <v>760</v>
      </c>
      <c r="B1746" s="14" t="s">
        <v>761</v>
      </c>
      <c r="C1746" s="14" t="s">
        <v>37</v>
      </c>
    </row>
    <row r="1747" spans="1:3" s="18" customFormat="1" ht="17.25" customHeight="1" x14ac:dyDescent="0.25">
      <c r="A1747" s="14" t="str">
        <f>"05566680871"</f>
        <v>05566680871</v>
      </c>
      <c r="B1747" s="14" t="s">
        <v>5588</v>
      </c>
      <c r="C1747" s="14" t="s">
        <v>37</v>
      </c>
    </row>
    <row r="1748" spans="1:3" s="18" customFormat="1" ht="17.25" customHeight="1" x14ac:dyDescent="0.25">
      <c r="A1748" s="14" t="str">
        <f>"05147770878"</f>
        <v>05147770878</v>
      </c>
      <c r="B1748" s="14" t="s">
        <v>5841</v>
      </c>
      <c r="C1748" s="14" t="s">
        <v>37</v>
      </c>
    </row>
    <row r="1749" spans="1:3" s="18" customFormat="1" ht="17.25" customHeight="1" x14ac:dyDescent="0.25">
      <c r="A1749" s="14" t="str">
        <f>"03973490877"</f>
        <v>03973490877</v>
      </c>
      <c r="B1749" s="14" t="s">
        <v>5695</v>
      </c>
      <c r="C1749" s="14" t="s">
        <v>37</v>
      </c>
    </row>
    <row r="1750" spans="1:3" s="18" customFormat="1" ht="17.25" customHeight="1" x14ac:dyDescent="0.25">
      <c r="A1750" s="14" t="s">
        <v>4914</v>
      </c>
      <c r="B1750" s="14" t="s">
        <v>4915</v>
      </c>
      <c r="C1750" s="14" t="s">
        <v>37</v>
      </c>
    </row>
    <row r="1751" spans="1:3" s="18" customFormat="1" ht="17.25" customHeight="1" x14ac:dyDescent="0.25">
      <c r="A1751" s="14" t="s">
        <v>2773</v>
      </c>
      <c r="B1751" s="14" t="s">
        <v>2774</v>
      </c>
      <c r="C1751" s="14" t="s">
        <v>37</v>
      </c>
    </row>
    <row r="1752" spans="1:3" s="18" customFormat="1" ht="17.25" customHeight="1" x14ac:dyDescent="0.25">
      <c r="A1752" s="14" t="s">
        <v>2771</v>
      </c>
      <c r="B1752" s="14" t="s">
        <v>2772</v>
      </c>
      <c r="C1752" s="14" t="s">
        <v>37</v>
      </c>
    </row>
    <row r="1753" spans="1:3" s="18" customFormat="1" ht="17.25" customHeight="1" x14ac:dyDescent="0.25">
      <c r="A1753" s="14" t="s">
        <v>4938</v>
      </c>
      <c r="B1753" s="14" t="s">
        <v>4939</v>
      </c>
      <c r="C1753" s="14" t="s">
        <v>37</v>
      </c>
    </row>
    <row r="1754" spans="1:3" s="18" customFormat="1" ht="17.25" customHeight="1" x14ac:dyDescent="0.25">
      <c r="A1754" s="14" t="s">
        <v>3474</v>
      </c>
      <c r="B1754" s="14" t="s">
        <v>3475</v>
      </c>
      <c r="C1754" s="14" t="s">
        <v>37</v>
      </c>
    </row>
    <row r="1755" spans="1:3" s="18" customFormat="1" ht="17.25" customHeight="1" x14ac:dyDescent="0.25">
      <c r="A1755" s="14" t="s">
        <v>3077</v>
      </c>
      <c r="B1755" s="14" t="s">
        <v>3078</v>
      </c>
      <c r="C1755" s="14" t="s">
        <v>37</v>
      </c>
    </row>
    <row r="1756" spans="1:3" s="18" customFormat="1" ht="17.25" customHeight="1" x14ac:dyDescent="0.25">
      <c r="A1756" s="14" t="s">
        <v>7301</v>
      </c>
      <c r="B1756" s="14" t="s">
        <v>7302</v>
      </c>
      <c r="C1756" s="14" t="s">
        <v>37</v>
      </c>
    </row>
    <row r="1757" spans="1:3" s="18" customFormat="1" ht="17.25" customHeight="1" x14ac:dyDescent="0.25">
      <c r="A1757" s="14" t="s">
        <v>7284</v>
      </c>
      <c r="B1757" s="14" t="s">
        <v>7285</v>
      </c>
      <c r="C1757" s="14" t="s">
        <v>37</v>
      </c>
    </row>
    <row r="1758" spans="1:3" s="18" customFormat="1" ht="17.25" customHeight="1" x14ac:dyDescent="0.25">
      <c r="A1758" s="14" t="s">
        <v>5565</v>
      </c>
      <c r="B1758" s="14" t="s">
        <v>5566</v>
      </c>
      <c r="C1758" s="14" t="s">
        <v>37</v>
      </c>
    </row>
    <row r="1759" spans="1:3" s="18" customFormat="1" ht="17.25" customHeight="1" x14ac:dyDescent="0.25">
      <c r="A1759" s="14" t="str">
        <f>"00838250876"</f>
        <v>00838250876</v>
      </c>
      <c r="B1759" s="14" t="s">
        <v>9681</v>
      </c>
      <c r="C1759" s="14" t="s">
        <v>37</v>
      </c>
    </row>
    <row r="1760" spans="1:3" s="18" customFormat="1" ht="17.25" customHeight="1" x14ac:dyDescent="0.25">
      <c r="A1760" s="14" t="s">
        <v>909</v>
      </c>
      <c r="B1760" s="14" t="s">
        <v>910</v>
      </c>
      <c r="C1760" s="14" t="s">
        <v>37</v>
      </c>
    </row>
    <row r="1761" spans="1:3" s="18" customFormat="1" ht="17.25" customHeight="1" x14ac:dyDescent="0.25">
      <c r="A1761" s="14" t="s">
        <v>5958</v>
      </c>
      <c r="B1761" s="14" t="s">
        <v>5959</v>
      </c>
      <c r="C1761" s="14" t="s">
        <v>37</v>
      </c>
    </row>
    <row r="1762" spans="1:3" s="18" customFormat="1" ht="17.25" customHeight="1" x14ac:dyDescent="0.25">
      <c r="A1762" s="14" t="str">
        <f>"05446190877"</f>
        <v>05446190877</v>
      </c>
      <c r="B1762" s="14" t="s">
        <v>6176</v>
      </c>
      <c r="C1762" s="14" t="s">
        <v>37</v>
      </c>
    </row>
    <row r="1763" spans="1:3" s="18" customFormat="1" ht="17.25" customHeight="1" x14ac:dyDescent="0.25">
      <c r="A1763" s="14" t="str">
        <f>"03687320790"</f>
        <v>03687320790</v>
      </c>
      <c r="B1763" s="14" t="s">
        <v>6249</v>
      </c>
      <c r="C1763" s="14" t="s">
        <v>3600</v>
      </c>
    </row>
    <row r="1764" spans="1:3" s="18" customFormat="1" ht="17.25" customHeight="1" x14ac:dyDescent="0.25">
      <c r="A1764" s="14" t="str">
        <f>"03362810792"</f>
        <v>03362810792</v>
      </c>
      <c r="B1764" s="14" t="s">
        <v>7018</v>
      </c>
      <c r="C1764" s="14" t="s">
        <v>3600</v>
      </c>
    </row>
    <row r="1765" spans="1:3" s="18" customFormat="1" ht="17.25" customHeight="1" x14ac:dyDescent="0.25">
      <c r="A1765" s="14" t="str">
        <f>"03304240793"</f>
        <v>03304240793</v>
      </c>
      <c r="B1765" s="14" t="s">
        <v>6245</v>
      </c>
      <c r="C1765" s="14" t="s">
        <v>3600</v>
      </c>
    </row>
    <row r="1766" spans="1:3" s="18" customFormat="1" ht="17.25" customHeight="1" x14ac:dyDescent="0.25">
      <c r="A1766" s="14" t="s">
        <v>8211</v>
      </c>
      <c r="B1766" s="14" t="s">
        <v>8212</v>
      </c>
      <c r="C1766" s="14" t="s">
        <v>3600</v>
      </c>
    </row>
    <row r="1767" spans="1:3" s="18" customFormat="1" ht="17.25" customHeight="1" x14ac:dyDescent="0.25">
      <c r="A1767" s="14" t="s">
        <v>7802</v>
      </c>
      <c r="B1767" s="14" t="s">
        <v>7803</v>
      </c>
      <c r="C1767" s="14" t="s">
        <v>3600</v>
      </c>
    </row>
    <row r="1768" spans="1:3" s="18" customFormat="1" ht="17.25" customHeight="1" x14ac:dyDescent="0.25">
      <c r="A1768" s="14" t="s">
        <v>8524</v>
      </c>
      <c r="B1768" s="14" t="s">
        <v>8525</v>
      </c>
      <c r="C1768" s="14" t="s">
        <v>3600</v>
      </c>
    </row>
    <row r="1769" spans="1:3" s="18" customFormat="1" ht="17.25" customHeight="1" x14ac:dyDescent="0.25">
      <c r="A1769" s="14" t="s">
        <v>4721</v>
      </c>
      <c r="B1769" s="14" t="s">
        <v>4722</v>
      </c>
      <c r="C1769" s="14" t="s">
        <v>3600</v>
      </c>
    </row>
    <row r="1770" spans="1:3" s="18" customFormat="1" ht="17.25" customHeight="1" x14ac:dyDescent="0.25">
      <c r="A1770" s="14" t="str">
        <f>"00778690792"</f>
        <v>00778690792</v>
      </c>
      <c r="B1770" s="14" t="s">
        <v>3599</v>
      </c>
      <c r="C1770" s="14" t="s">
        <v>3600</v>
      </c>
    </row>
    <row r="1771" spans="1:3" s="18" customFormat="1" ht="17.25" customHeight="1" x14ac:dyDescent="0.25">
      <c r="A1771" s="14" t="str">
        <f>"02134400791"</f>
        <v>02134400791</v>
      </c>
      <c r="B1771" s="14" t="s">
        <v>6886</v>
      </c>
      <c r="C1771" s="14" t="s">
        <v>3600</v>
      </c>
    </row>
    <row r="1772" spans="1:3" s="18" customFormat="1" ht="17.25" customHeight="1" x14ac:dyDescent="0.25">
      <c r="A1772" s="14" t="str">
        <f>"03599300799"</f>
        <v>03599300799</v>
      </c>
      <c r="B1772" s="14" t="s">
        <v>5598</v>
      </c>
      <c r="C1772" s="14" t="s">
        <v>3600</v>
      </c>
    </row>
    <row r="1773" spans="1:3" s="18" customFormat="1" ht="17.25" customHeight="1" x14ac:dyDescent="0.25">
      <c r="A1773" s="14" t="s">
        <v>7940</v>
      </c>
      <c r="B1773" s="14" t="s">
        <v>7941</v>
      </c>
      <c r="C1773" s="14" t="s">
        <v>3600</v>
      </c>
    </row>
    <row r="1774" spans="1:3" s="18" customFormat="1" ht="17.25" customHeight="1" x14ac:dyDescent="0.25">
      <c r="A1774" s="14" t="str">
        <f>"00841840796"</f>
        <v>00841840796</v>
      </c>
      <c r="B1774" s="14" t="s">
        <v>8282</v>
      </c>
      <c r="C1774" s="14" t="s">
        <v>3600</v>
      </c>
    </row>
    <row r="1775" spans="1:3" s="18" customFormat="1" ht="17.25" customHeight="1" x14ac:dyDescent="0.25">
      <c r="A1775" s="14" t="s">
        <v>8816</v>
      </c>
      <c r="B1775" s="14" t="s">
        <v>8817</v>
      </c>
      <c r="C1775" s="14" t="s">
        <v>3600</v>
      </c>
    </row>
    <row r="1776" spans="1:3" s="18" customFormat="1" ht="17.25" customHeight="1" x14ac:dyDescent="0.25">
      <c r="A1776" s="14" t="s">
        <v>10189</v>
      </c>
      <c r="B1776" s="14" t="s">
        <v>10190</v>
      </c>
      <c r="C1776" s="14" t="s">
        <v>3600</v>
      </c>
    </row>
    <row r="1777" spans="1:3" s="18" customFormat="1" ht="17.25" customHeight="1" x14ac:dyDescent="0.25">
      <c r="A1777" s="14" t="s">
        <v>8102</v>
      </c>
      <c r="B1777" s="14" t="s">
        <v>8103</v>
      </c>
      <c r="C1777" s="14" t="s">
        <v>3600</v>
      </c>
    </row>
    <row r="1778" spans="1:3" s="18" customFormat="1" ht="17.25" customHeight="1" x14ac:dyDescent="0.25">
      <c r="A1778" s="14" t="s">
        <v>7423</v>
      </c>
      <c r="B1778" s="14" t="s">
        <v>7424</v>
      </c>
      <c r="C1778" s="14" t="s">
        <v>3600</v>
      </c>
    </row>
    <row r="1779" spans="1:3" s="18" customFormat="1" ht="17.25" customHeight="1" x14ac:dyDescent="0.25">
      <c r="A1779" s="14" t="s">
        <v>8381</v>
      </c>
      <c r="B1779" s="14" t="s">
        <v>8382</v>
      </c>
      <c r="C1779" s="14" t="s">
        <v>3600</v>
      </c>
    </row>
    <row r="1780" spans="1:3" s="18" customFormat="1" ht="17.25" customHeight="1" x14ac:dyDescent="0.25">
      <c r="A1780" s="14" t="s">
        <v>7956</v>
      </c>
      <c r="B1780" s="14" t="s">
        <v>7957</v>
      </c>
      <c r="C1780" s="14" t="s">
        <v>3600</v>
      </c>
    </row>
    <row r="1781" spans="1:3" s="18" customFormat="1" ht="17.25" customHeight="1" x14ac:dyDescent="0.25">
      <c r="A1781" s="14" t="s">
        <v>8610</v>
      </c>
      <c r="B1781" s="14" t="s">
        <v>8611</v>
      </c>
      <c r="C1781" s="14" t="s">
        <v>3600</v>
      </c>
    </row>
    <row r="1782" spans="1:3" s="18" customFormat="1" ht="17.25" customHeight="1" x14ac:dyDescent="0.25">
      <c r="A1782" s="14" t="str">
        <f>"03700520798"</f>
        <v>03700520798</v>
      </c>
      <c r="B1782" s="14" t="s">
        <v>10223</v>
      </c>
      <c r="C1782" s="14" t="s">
        <v>3600</v>
      </c>
    </row>
    <row r="1783" spans="1:3" s="18" customFormat="1" ht="17.25" customHeight="1" x14ac:dyDescent="0.25">
      <c r="A1783" s="14" t="str">
        <f>"02659060798"</f>
        <v>02659060798</v>
      </c>
      <c r="B1783" s="14" t="s">
        <v>10286</v>
      </c>
      <c r="C1783" s="14" t="s">
        <v>3600</v>
      </c>
    </row>
    <row r="1784" spans="1:3" s="18" customFormat="1" ht="17.25" customHeight="1" x14ac:dyDescent="0.25">
      <c r="A1784" s="14" t="s">
        <v>8423</v>
      </c>
      <c r="B1784" s="14" t="s">
        <v>8424</v>
      </c>
      <c r="C1784" s="14" t="s">
        <v>923</v>
      </c>
    </row>
    <row r="1785" spans="1:3" s="18" customFormat="1" ht="17.25" customHeight="1" x14ac:dyDescent="0.25">
      <c r="A1785" s="14" t="str">
        <f>"00090200692"</f>
        <v>00090200692</v>
      </c>
      <c r="B1785" s="14" t="s">
        <v>7962</v>
      </c>
      <c r="C1785" s="14" t="s">
        <v>923</v>
      </c>
    </row>
    <row r="1786" spans="1:3" s="18" customFormat="1" ht="17.25" customHeight="1" x14ac:dyDescent="0.25">
      <c r="A1786" s="14" t="s">
        <v>3187</v>
      </c>
      <c r="B1786" s="14" t="s">
        <v>3188</v>
      </c>
      <c r="C1786" s="14" t="s">
        <v>923</v>
      </c>
    </row>
    <row r="1787" spans="1:3" s="18" customFormat="1" ht="17.25" customHeight="1" x14ac:dyDescent="0.25">
      <c r="A1787" s="14" t="str">
        <f>"00237090691"</f>
        <v>00237090691</v>
      </c>
      <c r="B1787" s="14" t="s">
        <v>7990</v>
      </c>
      <c r="C1787" s="14" t="s">
        <v>923</v>
      </c>
    </row>
    <row r="1788" spans="1:3" s="18" customFormat="1" ht="17.25" customHeight="1" x14ac:dyDescent="0.25">
      <c r="A1788" s="14" t="str">
        <f>"00092680693"</f>
        <v>00092680693</v>
      </c>
      <c r="B1788" s="14" t="s">
        <v>8214</v>
      </c>
      <c r="C1788" s="14" t="s">
        <v>923</v>
      </c>
    </row>
    <row r="1789" spans="1:3" s="18" customFormat="1" ht="17.25" customHeight="1" x14ac:dyDescent="0.25">
      <c r="A1789" s="14" t="str">
        <f>"01669450668"</f>
        <v>01669450668</v>
      </c>
      <c r="B1789" s="14" t="s">
        <v>922</v>
      </c>
      <c r="C1789" s="14" t="s">
        <v>923</v>
      </c>
    </row>
    <row r="1790" spans="1:3" s="18" customFormat="1" ht="17.25" customHeight="1" x14ac:dyDescent="0.25">
      <c r="A1790" s="14" t="str">
        <f>"02148690692"</f>
        <v>02148690692</v>
      </c>
      <c r="B1790" s="14" t="s">
        <v>7585</v>
      </c>
      <c r="C1790" s="14" t="s">
        <v>923</v>
      </c>
    </row>
    <row r="1791" spans="1:3" s="18" customFormat="1" ht="17.25" customHeight="1" x14ac:dyDescent="0.25">
      <c r="A1791" s="14" t="str">
        <f>"00091520692"</f>
        <v>00091520692</v>
      </c>
      <c r="B1791" s="14" t="s">
        <v>8115</v>
      </c>
      <c r="C1791" s="14" t="s">
        <v>923</v>
      </c>
    </row>
    <row r="1792" spans="1:3" s="18" customFormat="1" ht="17.25" customHeight="1" x14ac:dyDescent="0.25">
      <c r="A1792" s="14" t="s">
        <v>3587</v>
      </c>
      <c r="B1792" s="14" t="s">
        <v>3588</v>
      </c>
      <c r="C1792" s="14" t="s">
        <v>50</v>
      </c>
    </row>
    <row r="1793" spans="1:3" s="18" customFormat="1" ht="17.25" customHeight="1" x14ac:dyDescent="0.25">
      <c r="A1793" s="14" t="str">
        <f>"02247700780"</f>
        <v>02247700780</v>
      </c>
      <c r="B1793" s="14" t="s">
        <v>260</v>
      </c>
      <c r="C1793" s="14" t="s">
        <v>50</v>
      </c>
    </row>
    <row r="1794" spans="1:3" s="18" customFormat="1" ht="17.25" customHeight="1" x14ac:dyDescent="0.25">
      <c r="A1794" s="14" t="str">
        <f>"03396890786"</f>
        <v>03396890786</v>
      </c>
      <c r="B1794" s="14" t="s">
        <v>5957</v>
      </c>
      <c r="C1794" s="14" t="s">
        <v>50</v>
      </c>
    </row>
    <row r="1795" spans="1:3" s="18" customFormat="1" ht="17.25" customHeight="1" x14ac:dyDescent="0.25">
      <c r="A1795" s="14" t="str">
        <f>"03136130782"</f>
        <v>03136130782</v>
      </c>
      <c r="B1795" s="14" t="s">
        <v>7029</v>
      </c>
      <c r="C1795" s="14" t="s">
        <v>50</v>
      </c>
    </row>
    <row r="1796" spans="1:3" s="18" customFormat="1" ht="17.25" customHeight="1" x14ac:dyDescent="0.25">
      <c r="A1796" s="14" t="str">
        <f>"03427590785"</f>
        <v>03427590785</v>
      </c>
      <c r="B1796" s="14" t="s">
        <v>6677</v>
      </c>
      <c r="C1796" s="14" t="s">
        <v>50</v>
      </c>
    </row>
    <row r="1797" spans="1:3" s="18" customFormat="1" ht="17.25" customHeight="1" x14ac:dyDescent="0.25">
      <c r="A1797" s="14" t="str">
        <f>"03664980780"</f>
        <v>03664980780</v>
      </c>
      <c r="B1797" s="14" t="s">
        <v>8325</v>
      </c>
      <c r="C1797" s="14" t="s">
        <v>50</v>
      </c>
    </row>
    <row r="1798" spans="1:3" s="18" customFormat="1" ht="17.25" customHeight="1" x14ac:dyDescent="0.25">
      <c r="A1798" s="14" t="str">
        <f>"02613860788"</f>
        <v>02613860788</v>
      </c>
      <c r="B1798" s="14" t="s">
        <v>675</v>
      </c>
      <c r="C1798" s="14" t="s">
        <v>50</v>
      </c>
    </row>
    <row r="1799" spans="1:3" s="18" customFormat="1" ht="17.25" customHeight="1" x14ac:dyDescent="0.25">
      <c r="A1799" s="14" t="str">
        <f>"00859840795"</f>
        <v>00859840795</v>
      </c>
      <c r="B1799" s="14" t="s">
        <v>285</v>
      </c>
      <c r="C1799" s="14" t="s">
        <v>50</v>
      </c>
    </row>
    <row r="1800" spans="1:3" s="18" customFormat="1" ht="17.25" customHeight="1" x14ac:dyDescent="0.25">
      <c r="A1800" s="14" t="s">
        <v>158</v>
      </c>
      <c r="B1800" s="14" t="s">
        <v>159</v>
      </c>
      <c r="C1800" s="14" t="s">
        <v>50</v>
      </c>
    </row>
    <row r="1801" spans="1:3" s="18" customFormat="1" ht="17.25" customHeight="1" x14ac:dyDescent="0.25">
      <c r="A1801" s="14" t="s">
        <v>7370</v>
      </c>
      <c r="B1801" s="14" t="s">
        <v>7371</v>
      </c>
      <c r="C1801" s="14" t="s">
        <v>50</v>
      </c>
    </row>
    <row r="1802" spans="1:3" s="18" customFormat="1" ht="17.25" customHeight="1" x14ac:dyDescent="0.25">
      <c r="A1802" s="14" t="s">
        <v>7409</v>
      </c>
      <c r="B1802" s="14" t="s">
        <v>7410</v>
      </c>
      <c r="C1802" s="14" t="s">
        <v>50</v>
      </c>
    </row>
    <row r="1803" spans="1:3" s="18" customFormat="1" ht="17.25" customHeight="1" x14ac:dyDescent="0.25">
      <c r="A1803" s="14" t="s">
        <v>2662</v>
      </c>
      <c r="B1803" s="14" t="s">
        <v>2663</v>
      </c>
      <c r="C1803" s="14" t="s">
        <v>50</v>
      </c>
    </row>
    <row r="1804" spans="1:3" s="18" customFormat="1" ht="17.25" customHeight="1" x14ac:dyDescent="0.25">
      <c r="A1804" s="14" t="s">
        <v>8661</v>
      </c>
      <c r="B1804" s="14" t="s">
        <v>8662</v>
      </c>
      <c r="C1804" s="14" t="s">
        <v>50</v>
      </c>
    </row>
    <row r="1805" spans="1:3" s="18" customFormat="1" ht="17.25" customHeight="1" x14ac:dyDescent="0.25">
      <c r="A1805" s="14" t="s">
        <v>4755</v>
      </c>
      <c r="B1805" s="14" t="s">
        <v>4756</v>
      </c>
      <c r="C1805" s="14" t="s">
        <v>50</v>
      </c>
    </row>
    <row r="1806" spans="1:3" s="18" customFormat="1" ht="17.25" customHeight="1" x14ac:dyDescent="0.25">
      <c r="A1806" s="14" t="s">
        <v>6184</v>
      </c>
      <c r="B1806" s="14" t="s">
        <v>6185</v>
      </c>
      <c r="C1806" s="14" t="s">
        <v>50</v>
      </c>
    </row>
    <row r="1807" spans="1:3" s="18" customFormat="1" ht="17.25" customHeight="1" x14ac:dyDescent="0.25">
      <c r="A1807" s="14" t="str">
        <f>"03087130781"</f>
        <v>03087130781</v>
      </c>
      <c r="B1807" s="14" t="s">
        <v>3363</v>
      </c>
      <c r="C1807" s="14" t="s">
        <v>50</v>
      </c>
    </row>
    <row r="1808" spans="1:3" s="18" customFormat="1" ht="17.25" customHeight="1" x14ac:dyDescent="0.25">
      <c r="A1808" s="14" t="str">
        <f>"01774840787"</f>
        <v>01774840787</v>
      </c>
      <c r="B1808" s="14" t="s">
        <v>10274</v>
      </c>
      <c r="C1808" s="14" t="s">
        <v>50</v>
      </c>
    </row>
    <row r="1809" spans="1:3" s="18" customFormat="1" ht="17.25" customHeight="1" x14ac:dyDescent="0.25">
      <c r="A1809" s="14" t="s">
        <v>110</v>
      </c>
      <c r="B1809" s="14" t="s">
        <v>111</v>
      </c>
      <c r="C1809" s="14" t="s">
        <v>50</v>
      </c>
    </row>
    <row r="1810" spans="1:3" s="18" customFormat="1" ht="17.25" customHeight="1" x14ac:dyDescent="0.25">
      <c r="A1810" s="14" t="str">
        <f>"03273620785"</f>
        <v>03273620785</v>
      </c>
      <c r="B1810" s="14" t="s">
        <v>3365</v>
      </c>
      <c r="C1810" s="14" t="s">
        <v>50</v>
      </c>
    </row>
    <row r="1811" spans="1:3" s="18" customFormat="1" ht="17.25" customHeight="1" x14ac:dyDescent="0.25">
      <c r="A1811" s="14" t="str">
        <f>"03288290780"</f>
        <v>03288290780</v>
      </c>
      <c r="B1811" s="14" t="s">
        <v>261</v>
      </c>
      <c r="C1811" s="14" t="s">
        <v>50</v>
      </c>
    </row>
    <row r="1812" spans="1:3" s="18" customFormat="1" ht="17.25" customHeight="1" x14ac:dyDescent="0.25">
      <c r="A1812" s="14" t="str">
        <f>"03710750781"</f>
        <v>03710750781</v>
      </c>
      <c r="B1812" s="14" t="s">
        <v>8656</v>
      </c>
      <c r="C1812" s="14" t="s">
        <v>50</v>
      </c>
    </row>
    <row r="1813" spans="1:3" s="18" customFormat="1" ht="17.25" customHeight="1" x14ac:dyDescent="0.25">
      <c r="A1813" s="14" t="s">
        <v>149</v>
      </c>
      <c r="B1813" s="14" t="s">
        <v>150</v>
      </c>
      <c r="C1813" s="14" t="s">
        <v>50</v>
      </c>
    </row>
    <row r="1814" spans="1:3" s="18" customFormat="1" ht="17.25" customHeight="1" x14ac:dyDescent="0.25">
      <c r="A1814" s="14" t="s">
        <v>3538</v>
      </c>
      <c r="B1814" s="14" t="s">
        <v>3539</v>
      </c>
      <c r="C1814" s="14" t="s">
        <v>50</v>
      </c>
    </row>
    <row r="1815" spans="1:3" s="18" customFormat="1" ht="17.25" customHeight="1" x14ac:dyDescent="0.25">
      <c r="A1815" s="14" t="s">
        <v>2670</v>
      </c>
      <c r="B1815" s="14" t="s">
        <v>2671</v>
      </c>
      <c r="C1815" s="14" t="s">
        <v>50</v>
      </c>
    </row>
    <row r="1816" spans="1:3" s="18" customFormat="1" ht="17.25" customHeight="1" x14ac:dyDescent="0.25">
      <c r="A1816" s="14" t="s">
        <v>3540</v>
      </c>
      <c r="B1816" s="14" t="s">
        <v>3541</v>
      </c>
      <c r="C1816" s="14" t="s">
        <v>50</v>
      </c>
    </row>
    <row r="1817" spans="1:3" s="18" customFormat="1" ht="17.25" customHeight="1" x14ac:dyDescent="0.25">
      <c r="A1817" s="14" t="s">
        <v>10081</v>
      </c>
      <c r="B1817" s="14" t="s">
        <v>10082</v>
      </c>
      <c r="C1817" s="14" t="s">
        <v>50</v>
      </c>
    </row>
    <row r="1818" spans="1:3" s="18" customFormat="1" ht="17.25" customHeight="1" x14ac:dyDescent="0.25">
      <c r="A1818" s="14" t="s">
        <v>3368</v>
      </c>
      <c r="B1818" s="14" t="s">
        <v>3369</v>
      </c>
      <c r="C1818" s="14" t="s">
        <v>50</v>
      </c>
    </row>
    <row r="1819" spans="1:3" s="18" customFormat="1" ht="17.25" customHeight="1" x14ac:dyDescent="0.25">
      <c r="A1819" s="14" t="s">
        <v>210</v>
      </c>
      <c r="B1819" s="14" t="s">
        <v>211</v>
      </c>
      <c r="C1819" s="14" t="s">
        <v>50</v>
      </c>
    </row>
    <row r="1820" spans="1:3" s="18" customFormat="1" ht="17.25" customHeight="1" x14ac:dyDescent="0.25">
      <c r="A1820" s="14" t="s">
        <v>212</v>
      </c>
      <c r="B1820" s="14" t="s">
        <v>213</v>
      </c>
      <c r="C1820" s="14" t="s">
        <v>50</v>
      </c>
    </row>
    <row r="1821" spans="1:3" s="18" customFormat="1" ht="17.25" customHeight="1" x14ac:dyDescent="0.25">
      <c r="A1821" s="14" t="s">
        <v>187</v>
      </c>
      <c r="B1821" s="14" t="s">
        <v>188</v>
      </c>
      <c r="C1821" s="14" t="s">
        <v>50</v>
      </c>
    </row>
    <row r="1822" spans="1:3" s="18" customFormat="1" ht="17.25" customHeight="1" x14ac:dyDescent="0.25">
      <c r="A1822" s="14" t="s">
        <v>147</v>
      </c>
      <c r="B1822" s="14" t="s">
        <v>148</v>
      </c>
      <c r="C1822" s="14" t="s">
        <v>50</v>
      </c>
    </row>
    <row r="1823" spans="1:3" s="18" customFormat="1" ht="17.25" customHeight="1" x14ac:dyDescent="0.25">
      <c r="A1823" s="14" t="s">
        <v>185</v>
      </c>
      <c r="B1823" s="14" t="s">
        <v>186</v>
      </c>
      <c r="C1823" s="14" t="s">
        <v>50</v>
      </c>
    </row>
    <row r="1824" spans="1:3" s="18" customFormat="1" ht="17.25" customHeight="1" x14ac:dyDescent="0.25">
      <c r="A1824" s="14" t="s">
        <v>3574</v>
      </c>
      <c r="B1824" s="14" t="s">
        <v>3575</v>
      </c>
      <c r="C1824" s="14" t="s">
        <v>50</v>
      </c>
    </row>
    <row r="1825" spans="1:3" s="18" customFormat="1" ht="17.25" customHeight="1" x14ac:dyDescent="0.25">
      <c r="A1825" s="14" t="s">
        <v>214</v>
      </c>
      <c r="B1825" s="14" t="s">
        <v>215</v>
      </c>
      <c r="C1825" s="14" t="s">
        <v>50</v>
      </c>
    </row>
    <row r="1826" spans="1:3" s="18" customFormat="1" ht="17.25" customHeight="1" x14ac:dyDescent="0.25">
      <c r="A1826" s="14" t="s">
        <v>3379</v>
      </c>
      <c r="B1826" s="14" t="s">
        <v>3380</v>
      </c>
      <c r="C1826" s="14" t="s">
        <v>50</v>
      </c>
    </row>
    <row r="1827" spans="1:3" s="18" customFormat="1" ht="17.25" customHeight="1" x14ac:dyDescent="0.25">
      <c r="A1827" s="14" t="s">
        <v>3383</v>
      </c>
      <c r="B1827" s="14" t="s">
        <v>3384</v>
      </c>
      <c r="C1827" s="14" t="s">
        <v>50</v>
      </c>
    </row>
    <row r="1828" spans="1:3" s="18" customFormat="1" ht="17.25" customHeight="1" x14ac:dyDescent="0.25">
      <c r="A1828" s="14" t="s">
        <v>3370</v>
      </c>
      <c r="B1828" s="14" t="s">
        <v>3371</v>
      </c>
      <c r="C1828" s="14" t="s">
        <v>50</v>
      </c>
    </row>
    <row r="1829" spans="1:3" s="18" customFormat="1" ht="17.25" customHeight="1" x14ac:dyDescent="0.25">
      <c r="A1829" s="14" t="s">
        <v>189</v>
      </c>
      <c r="B1829" s="14" t="s">
        <v>190</v>
      </c>
      <c r="C1829" s="14" t="s">
        <v>50</v>
      </c>
    </row>
    <row r="1830" spans="1:3" s="18" customFormat="1" ht="17.25" customHeight="1" x14ac:dyDescent="0.25">
      <c r="A1830" s="14" t="s">
        <v>3395</v>
      </c>
      <c r="B1830" s="14" t="s">
        <v>3396</v>
      </c>
      <c r="C1830" s="14" t="s">
        <v>50</v>
      </c>
    </row>
    <row r="1831" spans="1:3" s="18" customFormat="1" ht="17.25" customHeight="1" x14ac:dyDescent="0.25">
      <c r="A1831" s="14" t="s">
        <v>2776</v>
      </c>
      <c r="B1831" s="14" t="s">
        <v>2777</v>
      </c>
      <c r="C1831" s="14" t="s">
        <v>50</v>
      </c>
    </row>
    <row r="1832" spans="1:3" s="18" customFormat="1" ht="17.25" customHeight="1" x14ac:dyDescent="0.25">
      <c r="A1832" s="14" t="s">
        <v>223</v>
      </c>
      <c r="B1832" s="14" t="s">
        <v>224</v>
      </c>
      <c r="C1832" s="14" t="s">
        <v>50</v>
      </c>
    </row>
    <row r="1833" spans="1:3" s="18" customFormat="1" ht="17.25" customHeight="1" x14ac:dyDescent="0.25">
      <c r="A1833" s="14" t="s">
        <v>2674</v>
      </c>
      <c r="B1833" s="14" t="s">
        <v>2675</v>
      </c>
      <c r="C1833" s="14" t="s">
        <v>50</v>
      </c>
    </row>
    <row r="1834" spans="1:3" s="18" customFormat="1" ht="17.25" customHeight="1" x14ac:dyDescent="0.25">
      <c r="A1834" s="14" t="str">
        <f>"02067560785"</f>
        <v>02067560785</v>
      </c>
      <c r="B1834" s="14" t="s">
        <v>4902</v>
      </c>
      <c r="C1834" s="14" t="s">
        <v>50</v>
      </c>
    </row>
    <row r="1835" spans="1:3" s="18" customFormat="1" ht="17.25" customHeight="1" x14ac:dyDescent="0.25">
      <c r="A1835" s="14" t="s">
        <v>3657</v>
      </c>
      <c r="B1835" s="14" t="s">
        <v>3658</v>
      </c>
      <c r="C1835" s="14" t="s">
        <v>50</v>
      </c>
    </row>
    <row r="1836" spans="1:3" s="18" customFormat="1" ht="17.25" customHeight="1" x14ac:dyDescent="0.25">
      <c r="A1836" s="14" t="s">
        <v>7372</v>
      </c>
      <c r="B1836" s="14" t="s">
        <v>7373</v>
      </c>
      <c r="C1836" s="14" t="s">
        <v>50</v>
      </c>
    </row>
    <row r="1837" spans="1:3" s="18" customFormat="1" ht="17.25" customHeight="1" x14ac:dyDescent="0.25">
      <c r="A1837" s="14" t="s">
        <v>323</v>
      </c>
      <c r="B1837" s="14" t="s">
        <v>324</v>
      </c>
      <c r="C1837" s="14" t="s">
        <v>50</v>
      </c>
    </row>
    <row r="1838" spans="1:3" s="18" customFormat="1" ht="17.25" customHeight="1" x14ac:dyDescent="0.25">
      <c r="A1838" s="14" t="s">
        <v>2783</v>
      </c>
      <c r="B1838" s="14" t="s">
        <v>2784</v>
      </c>
      <c r="C1838" s="14" t="s">
        <v>50</v>
      </c>
    </row>
    <row r="1839" spans="1:3" s="18" customFormat="1" ht="17.25" customHeight="1" x14ac:dyDescent="0.25">
      <c r="A1839" s="14" t="s">
        <v>3387</v>
      </c>
      <c r="B1839" s="14" t="s">
        <v>3388</v>
      </c>
      <c r="C1839" s="14" t="s">
        <v>50</v>
      </c>
    </row>
    <row r="1840" spans="1:3" s="18" customFormat="1" ht="17.25" customHeight="1" x14ac:dyDescent="0.25">
      <c r="A1840" s="14" t="s">
        <v>7368</v>
      </c>
      <c r="B1840" s="14" t="s">
        <v>7369</v>
      </c>
      <c r="C1840" s="14" t="s">
        <v>50</v>
      </c>
    </row>
    <row r="1841" spans="1:3" s="18" customFormat="1" ht="17.25" customHeight="1" x14ac:dyDescent="0.25">
      <c r="A1841" s="14" t="s">
        <v>2666</v>
      </c>
      <c r="B1841" s="14" t="s">
        <v>2667</v>
      </c>
      <c r="C1841" s="14" t="s">
        <v>50</v>
      </c>
    </row>
    <row r="1842" spans="1:3" s="18" customFormat="1" ht="17.25" customHeight="1" x14ac:dyDescent="0.25">
      <c r="A1842" s="14" t="s">
        <v>9393</v>
      </c>
      <c r="B1842" s="14" t="s">
        <v>9394</v>
      </c>
      <c r="C1842" s="14" t="s">
        <v>50</v>
      </c>
    </row>
    <row r="1843" spans="1:3" s="18" customFormat="1" ht="17.25" customHeight="1" x14ac:dyDescent="0.25">
      <c r="A1843" s="14" t="s">
        <v>219</v>
      </c>
      <c r="B1843" s="14" t="s">
        <v>220</v>
      </c>
      <c r="C1843" s="14" t="s">
        <v>50</v>
      </c>
    </row>
    <row r="1844" spans="1:3" s="18" customFormat="1" ht="17.25" customHeight="1" x14ac:dyDescent="0.25">
      <c r="A1844" s="14" t="s">
        <v>5948</v>
      </c>
      <c r="B1844" s="14" t="s">
        <v>5949</v>
      </c>
      <c r="C1844" s="14" t="s">
        <v>50</v>
      </c>
    </row>
    <row r="1845" spans="1:3" s="18" customFormat="1" ht="17.25" customHeight="1" x14ac:dyDescent="0.25">
      <c r="A1845" s="14" t="s">
        <v>264</v>
      </c>
      <c r="B1845" s="14" t="s">
        <v>265</v>
      </c>
      <c r="C1845" s="14" t="s">
        <v>50</v>
      </c>
    </row>
    <row r="1846" spans="1:3" s="18" customFormat="1" ht="17.25" customHeight="1" x14ac:dyDescent="0.25">
      <c r="A1846" s="14" t="s">
        <v>2813</v>
      </c>
      <c r="B1846" s="14" t="s">
        <v>2814</v>
      </c>
      <c r="C1846" s="14" t="s">
        <v>50</v>
      </c>
    </row>
    <row r="1847" spans="1:3" s="18" customFormat="1" ht="17.25" customHeight="1" x14ac:dyDescent="0.25">
      <c r="A1847" s="14" t="str">
        <f>"02354420784"</f>
        <v>02354420784</v>
      </c>
      <c r="B1847" s="14" t="s">
        <v>2985</v>
      </c>
      <c r="C1847" s="14" t="s">
        <v>50</v>
      </c>
    </row>
    <row r="1848" spans="1:3" s="18" customFormat="1" ht="17.25" customHeight="1" x14ac:dyDescent="0.25">
      <c r="A1848" s="14" t="str">
        <f>"02564740781"</f>
        <v>02564740781</v>
      </c>
      <c r="B1848" s="14" t="s">
        <v>8197</v>
      </c>
      <c r="C1848" s="14" t="s">
        <v>50</v>
      </c>
    </row>
    <row r="1849" spans="1:3" s="18" customFormat="1" ht="17.25" customHeight="1" x14ac:dyDescent="0.25">
      <c r="A1849" s="14" t="str">
        <f>"01700530783"</f>
        <v>01700530783</v>
      </c>
      <c r="B1849" s="14" t="s">
        <v>584</v>
      </c>
      <c r="C1849" s="14" t="s">
        <v>50</v>
      </c>
    </row>
    <row r="1850" spans="1:3" s="18" customFormat="1" ht="17.25" customHeight="1" x14ac:dyDescent="0.25">
      <c r="A1850" s="14" t="str">
        <f>"00121050785"</f>
        <v>00121050785</v>
      </c>
      <c r="B1850" s="14" t="s">
        <v>831</v>
      </c>
      <c r="C1850" s="14" t="s">
        <v>50</v>
      </c>
    </row>
    <row r="1851" spans="1:3" s="18" customFormat="1" ht="17.25" customHeight="1" x14ac:dyDescent="0.25">
      <c r="A1851" s="14" t="s">
        <v>4997</v>
      </c>
      <c r="B1851" s="14" t="s">
        <v>4998</v>
      </c>
      <c r="C1851" s="14" t="s">
        <v>50</v>
      </c>
    </row>
    <row r="1852" spans="1:3" s="18" customFormat="1" ht="17.25" customHeight="1" x14ac:dyDescent="0.25">
      <c r="A1852" s="14" t="str">
        <f>"02741400788"</f>
        <v>02741400788</v>
      </c>
      <c r="B1852" s="14" t="s">
        <v>3353</v>
      </c>
      <c r="C1852" s="14" t="s">
        <v>50</v>
      </c>
    </row>
    <row r="1853" spans="1:3" s="18" customFormat="1" ht="17.25" customHeight="1" x14ac:dyDescent="0.25">
      <c r="A1853" s="14" t="str">
        <f>"03460870789"</f>
        <v>03460870789</v>
      </c>
      <c r="B1853" s="14" t="s">
        <v>8044</v>
      </c>
      <c r="C1853" s="14" t="s">
        <v>50</v>
      </c>
    </row>
    <row r="1854" spans="1:3" s="18" customFormat="1" ht="17.25" customHeight="1" x14ac:dyDescent="0.25">
      <c r="A1854" s="14" t="s">
        <v>8962</v>
      </c>
      <c r="B1854" s="14" t="s">
        <v>8963</v>
      </c>
      <c r="C1854" s="14" t="s">
        <v>50</v>
      </c>
    </row>
    <row r="1855" spans="1:3" s="18" customFormat="1" ht="17.25" customHeight="1" x14ac:dyDescent="0.25">
      <c r="A1855" s="14" t="s">
        <v>2668</v>
      </c>
      <c r="B1855" s="14" t="s">
        <v>2669</v>
      </c>
      <c r="C1855" s="14" t="s">
        <v>50</v>
      </c>
    </row>
    <row r="1856" spans="1:3" s="18" customFormat="1" ht="17.25" customHeight="1" x14ac:dyDescent="0.25">
      <c r="A1856" s="14" t="s">
        <v>5843</v>
      </c>
      <c r="B1856" s="14" t="s">
        <v>5844</v>
      </c>
      <c r="C1856" s="14" t="s">
        <v>50</v>
      </c>
    </row>
    <row r="1857" spans="1:3" s="18" customFormat="1" ht="17.25" customHeight="1" x14ac:dyDescent="0.25">
      <c r="A1857" s="14" t="s">
        <v>5003</v>
      </c>
      <c r="B1857" s="14" t="s">
        <v>5004</v>
      </c>
      <c r="C1857" s="14" t="s">
        <v>50</v>
      </c>
    </row>
    <row r="1858" spans="1:3" s="18" customFormat="1" ht="17.25" customHeight="1" x14ac:dyDescent="0.25">
      <c r="A1858" s="14" t="s">
        <v>7395</v>
      </c>
      <c r="B1858" s="14" t="s">
        <v>7396</v>
      </c>
      <c r="C1858" s="14" t="s">
        <v>50</v>
      </c>
    </row>
    <row r="1859" spans="1:3" s="18" customFormat="1" ht="17.25" customHeight="1" x14ac:dyDescent="0.25">
      <c r="A1859" s="14" t="s">
        <v>4952</v>
      </c>
      <c r="B1859" s="14" t="s">
        <v>4953</v>
      </c>
      <c r="C1859" s="14" t="s">
        <v>50</v>
      </c>
    </row>
    <row r="1860" spans="1:3" s="18" customFormat="1" ht="17.25" customHeight="1" x14ac:dyDescent="0.25">
      <c r="A1860" s="14" t="s">
        <v>3328</v>
      </c>
      <c r="B1860" s="14" t="s">
        <v>3329</v>
      </c>
      <c r="C1860" s="14" t="s">
        <v>50</v>
      </c>
    </row>
    <row r="1861" spans="1:3" s="18" customFormat="1" ht="17.25" customHeight="1" x14ac:dyDescent="0.25">
      <c r="A1861" s="14" t="s">
        <v>154</v>
      </c>
      <c r="B1861" s="14" t="s">
        <v>155</v>
      </c>
      <c r="C1861" s="14" t="s">
        <v>50</v>
      </c>
    </row>
    <row r="1862" spans="1:3" s="18" customFormat="1" ht="17.25" customHeight="1" x14ac:dyDescent="0.25">
      <c r="A1862" s="14" t="s">
        <v>225</v>
      </c>
      <c r="B1862" s="14" t="s">
        <v>226</v>
      </c>
      <c r="C1862" s="14" t="s">
        <v>50</v>
      </c>
    </row>
    <row r="1863" spans="1:3" s="18" customFormat="1" ht="17.25" customHeight="1" x14ac:dyDescent="0.25">
      <c r="A1863" s="14" t="str">
        <f>"03508200783"</f>
        <v>03508200783</v>
      </c>
      <c r="B1863" s="14" t="s">
        <v>8829</v>
      </c>
      <c r="C1863" s="14" t="s">
        <v>50</v>
      </c>
    </row>
    <row r="1864" spans="1:3" s="18" customFormat="1" ht="17.25" customHeight="1" x14ac:dyDescent="0.25">
      <c r="A1864" s="14" t="s">
        <v>3498</v>
      </c>
      <c r="B1864" s="14" t="s">
        <v>3499</v>
      </c>
      <c r="C1864" s="14" t="s">
        <v>50</v>
      </c>
    </row>
    <row r="1865" spans="1:3" s="18" customFormat="1" ht="17.25" customHeight="1" x14ac:dyDescent="0.25">
      <c r="A1865" s="14" t="str">
        <f>"01290080785"</f>
        <v>01290080785</v>
      </c>
      <c r="B1865" s="14" t="s">
        <v>8409</v>
      </c>
      <c r="C1865" s="14" t="s">
        <v>50</v>
      </c>
    </row>
    <row r="1866" spans="1:3" s="18" customFormat="1" ht="17.25" customHeight="1" x14ac:dyDescent="0.25">
      <c r="A1866" s="14" t="s">
        <v>156</v>
      </c>
      <c r="B1866" s="14" t="s">
        <v>157</v>
      </c>
      <c r="C1866" s="14" t="s">
        <v>50</v>
      </c>
    </row>
    <row r="1867" spans="1:3" s="18" customFormat="1" ht="17.25" customHeight="1" x14ac:dyDescent="0.25">
      <c r="A1867" s="14" t="s">
        <v>177</v>
      </c>
      <c r="B1867" s="14" t="s">
        <v>178</v>
      </c>
      <c r="C1867" s="14" t="s">
        <v>50</v>
      </c>
    </row>
    <row r="1868" spans="1:3" s="18" customFormat="1" ht="17.25" customHeight="1" x14ac:dyDescent="0.25">
      <c r="A1868" s="14" t="s">
        <v>2746</v>
      </c>
      <c r="B1868" s="14" t="s">
        <v>2747</v>
      </c>
      <c r="C1868" s="14" t="s">
        <v>50</v>
      </c>
    </row>
    <row r="1869" spans="1:3" s="18" customFormat="1" ht="17.25" customHeight="1" x14ac:dyDescent="0.25">
      <c r="A1869" s="14" t="s">
        <v>3274</v>
      </c>
      <c r="B1869" s="14" t="s">
        <v>3275</v>
      </c>
      <c r="C1869" s="14" t="s">
        <v>50</v>
      </c>
    </row>
    <row r="1870" spans="1:3" s="18" customFormat="1" ht="17.25" customHeight="1" x14ac:dyDescent="0.25">
      <c r="A1870" s="14" t="s">
        <v>3330</v>
      </c>
      <c r="B1870" s="14" t="s">
        <v>3331</v>
      </c>
      <c r="C1870" s="14" t="s">
        <v>50</v>
      </c>
    </row>
    <row r="1871" spans="1:3" s="18" customFormat="1" ht="17.25" customHeight="1" x14ac:dyDescent="0.25">
      <c r="A1871" s="14" t="s">
        <v>7397</v>
      </c>
      <c r="B1871" s="14" t="s">
        <v>7398</v>
      </c>
      <c r="C1871" s="14" t="s">
        <v>50</v>
      </c>
    </row>
    <row r="1872" spans="1:3" s="18" customFormat="1" ht="17.25" customHeight="1" x14ac:dyDescent="0.25">
      <c r="A1872" s="14" t="s">
        <v>451</v>
      </c>
      <c r="B1872" s="14" t="s">
        <v>452</v>
      </c>
      <c r="C1872" s="14" t="s">
        <v>50</v>
      </c>
    </row>
    <row r="1873" spans="1:3" s="18" customFormat="1" ht="17.25" customHeight="1" x14ac:dyDescent="0.25">
      <c r="A1873" s="14" t="s">
        <v>253</v>
      </c>
      <c r="B1873" s="14" t="s">
        <v>254</v>
      </c>
      <c r="C1873" s="14" t="s">
        <v>50</v>
      </c>
    </row>
    <row r="1874" spans="1:3" s="18" customFormat="1" ht="17.25" customHeight="1" x14ac:dyDescent="0.25">
      <c r="A1874" s="14" t="s">
        <v>305</v>
      </c>
      <c r="B1874" s="14" t="s">
        <v>306</v>
      </c>
      <c r="C1874" s="14" t="s">
        <v>50</v>
      </c>
    </row>
    <row r="1875" spans="1:3" s="18" customFormat="1" ht="17.25" customHeight="1" x14ac:dyDescent="0.25">
      <c r="A1875" s="14" t="s">
        <v>4604</v>
      </c>
      <c r="B1875" s="14" t="s">
        <v>4605</v>
      </c>
      <c r="C1875" s="14" t="s">
        <v>50</v>
      </c>
    </row>
    <row r="1876" spans="1:3" s="18" customFormat="1" ht="17.25" customHeight="1" x14ac:dyDescent="0.25">
      <c r="A1876" s="14" t="s">
        <v>3359</v>
      </c>
      <c r="B1876" s="14" t="s">
        <v>3360</v>
      </c>
      <c r="C1876" s="14" t="s">
        <v>50</v>
      </c>
    </row>
    <row r="1877" spans="1:3" s="18" customFormat="1" ht="17.25" customHeight="1" x14ac:dyDescent="0.25">
      <c r="A1877" s="14" t="str">
        <f>"03639050784"</f>
        <v>03639050784</v>
      </c>
      <c r="B1877" s="14" t="s">
        <v>8045</v>
      </c>
      <c r="C1877" s="14" t="s">
        <v>50</v>
      </c>
    </row>
    <row r="1878" spans="1:3" s="18" customFormat="1" ht="17.25" customHeight="1" x14ac:dyDescent="0.25">
      <c r="A1878" s="14" t="str">
        <f>"03653110787"</f>
        <v>03653110787</v>
      </c>
      <c r="B1878" s="14" t="s">
        <v>8043</v>
      </c>
      <c r="C1878" s="14" t="s">
        <v>50</v>
      </c>
    </row>
    <row r="1879" spans="1:3" s="18" customFormat="1" ht="17.25" customHeight="1" x14ac:dyDescent="0.25">
      <c r="A1879" s="14" t="s">
        <v>4254</v>
      </c>
      <c r="B1879" s="14" t="s">
        <v>4255</v>
      </c>
      <c r="C1879" s="14" t="s">
        <v>50</v>
      </c>
    </row>
    <row r="1880" spans="1:3" s="18" customFormat="1" ht="17.25" customHeight="1" x14ac:dyDescent="0.25">
      <c r="A1880" s="14" t="s">
        <v>8046</v>
      </c>
      <c r="B1880" s="14" t="s">
        <v>8047</v>
      </c>
      <c r="C1880" s="14" t="s">
        <v>50</v>
      </c>
    </row>
    <row r="1881" spans="1:3" s="18" customFormat="1" ht="17.25" customHeight="1" x14ac:dyDescent="0.25">
      <c r="A1881" s="14" t="s">
        <v>8048</v>
      </c>
      <c r="B1881" s="14" t="s">
        <v>8049</v>
      </c>
      <c r="C1881" s="14" t="s">
        <v>50</v>
      </c>
    </row>
    <row r="1882" spans="1:3" s="18" customFormat="1" ht="17.25" customHeight="1" x14ac:dyDescent="0.25">
      <c r="A1882" s="14" t="s">
        <v>2815</v>
      </c>
      <c r="B1882" s="14" t="s">
        <v>2816</v>
      </c>
      <c r="C1882" s="14" t="s">
        <v>50</v>
      </c>
    </row>
    <row r="1883" spans="1:3" s="18" customFormat="1" ht="17.25" customHeight="1" x14ac:dyDescent="0.25">
      <c r="A1883" s="14" t="s">
        <v>3391</v>
      </c>
      <c r="B1883" s="14" t="s">
        <v>3392</v>
      </c>
      <c r="C1883" s="14" t="s">
        <v>50</v>
      </c>
    </row>
    <row r="1884" spans="1:3" s="18" customFormat="1" ht="17.25" customHeight="1" x14ac:dyDescent="0.25">
      <c r="A1884" s="14" t="s">
        <v>7436</v>
      </c>
      <c r="B1884" s="14" t="s">
        <v>7437</v>
      </c>
      <c r="C1884" s="14" t="s">
        <v>50</v>
      </c>
    </row>
    <row r="1885" spans="1:3" s="18" customFormat="1" ht="17.25" customHeight="1" x14ac:dyDescent="0.25">
      <c r="A1885" s="14" t="s">
        <v>2664</v>
      </c>
      <c r="B1885" s="14" t="s">
        <v>2665</v>
      </c>
      <c r="C1885" s="14" t="s">
        <v>50</v>
      </c>
    </row>
    <row r="1886" spans="1:3" s="18" customFormat="1" ht="17.25" customHeight="1" x14ac:dyDescent="0.25">
      <c r="A1886" s="14" t="s">
        <v>3385</v>
      </c>
      <c r="B1886" s="14" t="s">
        <v>3386</v>
      </c>
      <c r="C1886" s="14" t="s">
        <v>50</v>
      </c>
    </row>
    <row r="1887" spans="1:3" s="18" customFormat="1" ht="17.25" customHeight="1" x14ac:dyDescent="0.25">
      <c r="A1887" s="14" t="s">
        <v>3397</v>
      </c>
      <c r="B1887" s="14" t="s">
        <v>3398</v>
      </c>
      <c r="C1887" s="14" t="s">
        <v>50</v>
      </c>
    </row>
    <row r="1888" spans="1:3" s="18" customFormat="1" ht="17.25" customHeight="1" x14ac:dyDescent="0.25">
      <c r="A1888" s="14" t="s">
        <v>227</v>
      </c>
      <c r="B1888" s="14" t="s">
        <v>228</v>
      </c>
      <c r="C1888" s="14" t="s">
        <v>50</v>
      </c>
    </row>
    <row r="1889" spans="1:3" s="18" customFormat="1" ht="17.25" customHeight="1" x14ac:dyDescent="0.25">
      <c r="A1889" s="14" t="s">
        <v>422</v>
      </c>
      <c r="B1889" s="14" t="s">
        <v>423</v>
      </c>
      <c r="C1889" s="14" t="s">
        <v>50</v>
      </c>
    </row>
    <row r="1890" spans="1:3" s="18" customFormat="1" ht="17.25" customHeight="1" x14ac:dyDescent="0.25">
      <c r="A1890" s="14" t="s">
        <v>3332</v>
      </c>
      <c r="B1890" s="14" t="s">
        <v>3333</v>
      </c>
      <c r="C1890" s="14" t="s">
        <v>50</v>
      </c>
    </row>
    <row r="1891" spans="1:3" s="18" customFormat="1" ht="17.25" customHeight="1" x14ac:dyDescent="0.25">
      <c r="A1891" s="14" t="s">
        <v>255</v>
      </c>
      <c r="B1891" s="14" t="s">
        <v>256</v>
      </c>
      <c r="C1891" s="14" t="s">
        <v>50</v>
      </c>
    </row>
    <row r="1892" spans="1:3" s="18" customFormat="1" ht="17.25" customHeight="1" x14ac:dyDescent="0.25">
      <c r="A1892" s="14" t="s">
        <v>2754</v>
      </c>
      <c r="B1892" s="14" t="s">
        <v>2755</v>
      </c>
      <c r="C1892" s="14" t="s">
        <v>50</v>
      </c>
    </row>
    <row r="1893" spans="1:3" s="18" customFormat="1" ht="17.25" customHeight="1" x14ac:dyDescent="0.25">
      <c r="A1893" s="14" t="s">
        <v>2781</v>
      </c>
      <c r="B1893" s="14" t="s">
        <v>2782</v>
      </c>
      <c r="C1893" s="14" t="s">
        <v>50</v>
      </c>
    </row>
    <row r="1894" spans="1:3" s="18" customFormat="1" ht="17.25" customHeight="1" x14ac:dyDescent="0.25">
      <c r="A1894" s="14" t="s">
        <v>9714</v>
      </c>
      <c r="B1894" s="14" t="s">
        <v>9715</v>
      </c>
      <c r="C1894" s="14" t="s">
        <v>50</v>
      </c>
    </row>
    <row r="1895" spans="1:3" s="18" customFormat="1" ht="17.25" customHeight="1" x14ac:dyDescent="0.25">
      <c r="A1895" s="14" t="str">
        <f>"02080050780"</f>
        <v>02080050780</v>
      </c>
      <c r="B1895" s="14" t="s">
        <v>2980</v>
      </c>
      <c r="C1895" s="14" t="s">
        <v>50</v>
      </c>
    </row>
    <row r="1896" spans="1:3" s="18" customFormat="1" ht="17.25" customHeight="1" x14ac:dyDescent="0.25">
      <c r="A1896" s="14" t="s">
        <v>221</v>
      </c>
      <c r="B1896" s="14" t="s">
        <v>222</v>
      </c>
      <c r="C1896" s="14" t="s">
        <v>50</v>
      </c>
    </row>
    <row r="1897" spans="1:3" s="18" customFormat="1" ht="17.25" customHeight="1" x14ac:dyDescent="0.25">
      <c r="A1897" s="14" t="str">
        <f>"02671300784"</f>
        <v>02671300784</v>
      </c>
      <c r="B1897" s="14" t="s">
        <v>2833</v>
      </c>
      <c r="C1897" s="14" t="s">
        <v>50</v>
      </c>
    </row>
    <row r="1898" spans="1:3" s="18" customFormat="1" ht="17.25" customHeight="1" x14ac:dyDescent="0.25">
      <c r="A1898" s="14" t="str">
        <f>"02285110785"</f>
        <v>02285110785</v>
      </c>
      <c r="B1898" s="14" t="s">
        <v>10442</v>
      </c>
      <c r="C1898" s="14" t="s">
        <v>50</v>
      </c>
    </row>
    <row r="1899" spans="1:3" s="18" customFormat="1" ht="17.25" customHeight="1" x14ac:dyDescent="0.25">
      <c r="A1899" s="14" t="s">
        <v>8107</v>
      </c>
      <c r="B1899" s="14" t="s">
        <v>8108</v>
      </c>
      <c r="C1899" s="14" t="s">
        <v>50</v>
      </c>
    </row>
    <row r="1900" spans="1:3" s="18" customFormat="1" ht="17.25" customHeight="1" x14ac:dyDescent="0.25">
      <c r="A1900" s="14" t="str">
        <f>"02839930787"</f>
        <v>02839930787</v>
      </c>
      <c r="B1900" s="14" t="s">
        <v>7794</v>
      </c>
      <c r="C1900" s="14" t="s">
        <v>50</v>
      </c>
    </row>
    <row r="1901" spans="1:3" s="18" customFormat="1" ht="17.25" customHeight="1" x14ac:dyDescent="0.25">
      <c r="A1901" s="14" t="str">
        <f>"03817380789"</f>
        <v>03817380789</v>
      </c>
      <c r="B1901" s="14" t="s">
        <v>10313</v>
      </c>
      <c r="C1901" s="14" t="s">
        <v>50</v>
      </c>
    </row>
    <row r="1902" spans="1:3" s="18" customFormat="1" ht="17.25" customHeight="1" x14ac:dyDescent="0.25">
      <c r="A1902" s="14" t="str">
        <f>"03305170783"</f>
        <v>03305170783</v>
      </c>
      <c r="B1902" s="14" t="s">
        <v>8042</v>
      </c>
      <c r="C1902" s="14" t="s">
        <v>50</v>
      </c>
    </row>
    <row r="1903" spans="1:3" s="18" customFormat="1" ht="17.25" customHeight="1" x14ac:dyDescent="0.25">
      <c r="A1903" s="14" t="s">
        <v>287</v>
      </c>
      <c r="B1903" s="14" t="s">
        <v>288</v>
      </c>
      <c r="C1903" s="14" t="s">
        <v>50</v>
      </c>
    </row>
    <row r="1904" spans="1:3" s="18" customFormat="1" ht="17.25" customHeight="1" x14ac:dyDescent="0.25">
      <c r="A1904" s="14" t="s">
        <v>3820</v>
      </c>
      <c r="B1904" s="14" t="s">
        <v>3821</v>
      </c>
      <c r="C1904" s="14" t="s">
        <v>50</v>
      </c>
    </row>
    <row r="1905" spans="1:3" s="18" customFormat="1" ht="17.25" customHeight="1" x14ac:dyDescent="0.25">
      <c r="A1905" s="14" t="s">
        <v>193</v>
      </c>
      <c r="B1905" s="14" t="s">
        <v>194</v>
      </c>
      <c r="C1905" s="14" t="s">
        <v>50</v>
      </c>
    </row>
    <row r="1906" spans="1:3" s="18" customFormat="1" ht="17.25" customHeight="1" x14ac:dyDescent="0.25">
      <c r="A1906" s="14" t="s">
        <v>3409</v>
      </c>
      <c r="B1906" s="14" t="s">
        <v>3410</v>
      </c>
      <c r="C1906" s="14" t="s">
        <v>50</v>
      </c>
    </row>
    <row r="1907" spans="1:3" s="18" customFormat="1" ht="17.25" customHeight="1" x14ac:dyDescent="0.25">
      <c r="A1907" s="14" t="s">
        <v>2809</v>
      </c>
      <c r="B1907" s="14" t="s">
        <v>2810</v>
      </c>
      <c r="C1907" s="14" t="s">
        <v>50</v>
      </c>
    </row>
    <row r="1908" spans="1:3" s="18" customFormat="1" ht="17.25" customHeight="1" x14ac:dyDescent="0.25">
      <c r="A1908" s="14" t="s">
        <v>293</v>
      </c>
      <c r="B1908" s="14" t="s">
        <v>294</v>
      </c>
      <c r="C1908" s="14" t="s">
        <v>50</v>
      </c>
    </row>
    <row r="1909" spans="1:3" s="18" customFormat="1" ht="17.25" customHeight="1" x14ac:dyDescent="0.25">
      <c r="A1909" s="14" t="s">
        <v>229</v>
      </c>
      <c r="B1909" s="14" t="s">
        <v>230</v>
      </c>
      <c r="C1909" s="14" t="s">
        <v>50</v>
      </c>
    </row>
    <row r="1910" spans="1:3" s="18" customFormat="1" ht="17.25" customHeight="1" x14ac:dyDescent="0.25">
      <c r="A1910" s="14" t="s">
        <v>2785</v>
      </c>
      <c r="B1910" s="14" t="s">
        <v>2786</v>
      </c>
      <c r="C1910" s="14" t="s">
        <v>50</v>
      </c>
    </row>
    <row r="1911" spans="1:3" s="18" customFormat="1" ht="17.25" customHeight="1" x14ac:dyDescent="0.25">
      <c r="A1911" s="14" t="s">
        <v>418</v>
      </c>
      <c r="B1911" s="14" t="s">
        <v>419</v>
      </c>
      <c r="C1911" s="14" t="s">
        <v>50</v>
      </c>
    </row>
    <row r="1912" spans="1:3" s="18" customFormat="1" ht="17.25" customHeight="1" x14ac:dyDescent="0.25">
      <c r="A1912" s="14" t="s">
        <v>231</v>
      </c>
      <c r="B1912" s="14" t="s">
        <v>232</v>
      </c>
      <c r="C1912" s="14" t="s">
        <v>50</v>
      </c>
    </row>
    <row r="1913" spans="1:3" s="18" customFormat="1" ht="17.25" customHeight="1" x14ac:dyDescent="0.25">
      <c r="A1913" s="14" t="s">
        <v>416</v>
      </c>
      <c r="B1913" s="14" t="s">
        <v>417</v>
      </c>
      <c r="C1913" s="14" t="s">
        <v>50</v>
      </c>
    </row>
    <row r="1914" spans="1:3" s="18" customFormat="1" ht="17.25" customHeight="1" x14ac:dyDescent="0.25">
      <c r="A1914" s="14" t="s">
        <v>7386</v>
      </c>
      <c r="B1914" s="14" t="s">
        <v>7387</v>
      </c>
      <c r="C1914" s="14" t="s">
        <v>50</v>
      </c>
    </row>
    <row r="1915" spans="1:3" s="18" customFormat="1" ht="17.25" customHeight="1" x14ac:dyDescent="0.25">
      <c r="A1915" s="14" t="s">
        <v>6993</v>
      </c>
      <c r="B1915" s="14" t="s">
        <v>6994</v>
      </c>
      <c r="C1915" s="14" t="s">
        <v>50</v>
      </c>
    </row>
    <row r="1916" spans="1:3" s="18" customFormat="1" ht="17.25" customHeight="1" x14ac:dyDescent="0.25">
      <c r="A1916" s="14" t="s">
        <v>1181</v>
      </c>
      <c r="B1916" s="14" t="s">
        <v>1182</v>
      </c>
      <c r="C1916" s="14" t="s">
        <v>50</v>
      </c>
    </row>
    <row r="1917" spans="1:3" s="18" customFormat="1" ht="17.25" customHeight="1" x14ac:dyDescent="0.25">
      <c r="A1917" s="14" t="s">
        <v>368</v>
      </c>
      <c r="B1917" s="14" t="s">
        <v>369</v>
      </c>
      <c r="C1917" s="14" t="s">
        <v>50</v>
      </c>
    </row>
    <row r="1918" spans="1:3" s="18" customFormat="1" ht="17.25" customHeight="1" x14ac:dyDescent="0.25">
      <c r="A1918" s="14" t="s">
        <v>366</v>
      </c>
      <c r="B1918" s="14" t="s">
        <v>367</v>
      </c>
      <c r="C1918" s="14" t="s">
        <v>50</v>
      </c>
    </row>
    <row r="1919" spans="1:3" s="18" customFormat="1" ht="17.25" customHeight="1" x14ac:dyDescent="0.25">
      <c r="A1919" s="14" t="s">
        <v>364</v>
      </c>
      <c r="B1919" s="14" t="s">
        <v>365</v>
      </c>
      <c r="C1919" s="14" t="s">
        <v>50</v>
      </c>
    </row>
    <row r="1920" spans="1:3" s="18" customFormat="1" ht="17.25" customHeight="1" x14ac:dyDescent="0.25">
      <c r="A1920" s="14" t="s">
        <v>5005</v>
      </c>
      <c r="B1920" s="14" t="s">
        <v>5006</v>
      </c>
      <c r="C1920" s="14" t="s">
        <v>50</v>
      </c>
    </row>
    <row r="1921" spans="1:3" s="18" customFormat="1" ht="17.25" customHeight="1" x14ac:dyDescent="0.25">
      <c r="A1921" s="14" t="s">
        <v>239</v>
      </c>
      <c r="B1921" s="14" t="s">
        <v>240</v>
      </c>
      <c r="C1921" s="14" t="s">
        <v>50</v>
      </c>
    </row>
    <row r="1922" spans="1:3" s="18" customFormat="1" ht="17.25" customHeight="1" x14ac:dyDescent="0.25">
      <c r="A1922" s="14" t="s">
        <v>414</v>
      </c>
      <c r="B1922" s="14" t="s">
        <v>415</v>
      </c>
      <c r="C1922" s="14" t="s">
        <v>50</v>
      </c>
    </row>
    <row r="1923" spans="1:3" s="18" customFormat="1" ht="17.25" customHeight="1" x14ac:dyDescent="0.25">
      <c r="A1923" s="14" t="s">
        <v>2672</v>
      </c>
      <c r="B1923" s="14" t="s">
        <v>2673</v>
      </c>
      <c r="C1923" s="14" t="s">
        <v>50</v>
      </c>
    </row>
    <row r="1924" spans="1:3" s="18" customFormat="1" ht="17.25" customHeight="1" x14ac:dyDescent="0.25">
      <c r="A1924" s="14" t="str">
        <f>"03514980782"</f>
        <v>03514980782</v>
      </c>
      <c r="B1924" s="14" t="s">
        <v>6995</v>
      </c>
      <c r="C1924" s="14" t="s">
        <v>50</v>
      </c>
    </row>
    <row r="1925" spans="1:3" s="18" customFormat="1" ht="17.25" customHeight="1" x14ac:dyDescent="0.25">
      <c r="A1925" s="14" t="s">
        <v>233</v>
      </c>
      <c r="B1925" s="14" t="s">
        <v>234</v>
      </c>
      <c r="C1925" s="14" t="s">
        <v>50</v>
      </c>
    </row>
    <row r="1926" spans="1:3" s="18" customFormat="1" ht="17.25" customHeight="1" x14ac:dyDescent="0.25">
      <c r="A1926" s="14" t="s">
        <v>881</v>
      </c>
      <c r="B1926" s="14" t="s">
        <v>882</v>
      </c>
      <c r="C1926" s="14" t="s">
        <v>50</v>
      </c>
    </row>
    <row r="1927" spans="1:3" s="18" customFormat="1" ht="17.25" customHeight="1" x14ac:dyDescent="0.25">
      <c r="A1927" s="14" t="s">
        <v>3349</v>
      </c>
      <c r="B1927" s="14" t="s">
        <v>3350</v>
      </c>
      <c r="C1927" s="14" t="s">
        <v>50</v>
      </c>
    </row>
    <row r="1928" spans="1:3" s="18" customFormat="1" ht="17.25" customHeight="1" x14ac:dyDescent="0.25">
      <c r="A1928" s="14" t="s">
        <v>4897</v>
      </c>
      <c r="B1928" s="14" t="s">
        <v>4898</v>
      </c>
      <c r="C1928" s="14" t="s">
        <v>50</v>
      </c>
    </row>
    <row r="1929" spans="1:3" s="18" customFormat="1" ht="17.25" customHeight="1" x14ac:dyDescent="0.25">
      <c r="A1929" s="14" t="s">
        <v>3703</v>
      </c>
      <c r="B1929" s="14" t="s">
        <v>3704</v>
      </c>
      <c r="C1929" s="14" t="s">
        <v>50</v>
      </c>
    </row>
    <row r="1930" spans="1:3" s="18" customFormat="1" ht="17.25" customHeight="1" x14ac:dyDescent="0.25">
      <c r="A1930" s="14" t="str">
        <f>"03493740785"</f>
        <v>03493740785</v>
      </c>
      <c r="B1930" s="14" t="s">
        <v>7477</v>
      </c>
      <c r="C1930" s="14" t="s">
        <v>50</v>
      </c>
    </row>
    <row r="1931" spans="1:3" s="18" customFormat="1" ht="17.25" customHeight="1" x14ac:dyDescent="0.25">
      <c r="A1931" s="14" t="s">
        <v>4466</v>
      </c>
      <c r="B1931" s="14" t="s">
        <v>4467</v>
      </c>
      <c r="C1931" s="14" t="s">
        <v>50</v>
      </c>
    </row>
    <row r="1932" spans="1:3" s="18" customFormat="1" ht="17.25" customHeight="1" x14ac:dyDescent="0.25">
      <c r="A1932" s="14" t="s">
        <v>6195</v>
      </c>
      <c r="B1932" s="14" t="s">
        <v>6196</v>
      </c>
      <c r="C1932" s="14" t="s">
        <v>50</v>
      </c>
    </row>
    <row r="1933" spans="1:3" s="18" customFormat="1" ht="17.25" customHeight="1" x14ac:dyDescent="0.25">
      <c r="A1933" s="14" t="s">
        <v>4757</v>
      </c>
      <c r="B1933" s="14" t="s">
        <v>4758</v>
      </c>
      <c r="C1933" s="14" t="s">
        <v>50</v>
      </c>
    </row>
    <row r="1934" spans="1:3" s="18" customFormat="1" ht="17.25" customHeight="1" x14ac:dyDescent="0.25">
      <c r="A1934" s="14" t="s">
        <v>2811</v>
      </c>
      <c r="B1934" s="14" t="s">
        <v>2812</v>
      </c>
      <c r="C1934" s="14" t="s">
        <v>50</v>
      </c>
    </row>
    <row r="1935" spans="1:3" s="18" customFormat="1" ht="17.25" customHeight="1" x14ac:dyDescent="0.25">
      <c r="A1935" s="14" t="s">
        <v>2798</v>
      </c>
      <c r="B1935" s="14" t="s">
        <v>2799</v>
      </c>
      <c r="C1935" s="14" t="s">
        <v>50</v>
      </c>
    </row>
    <row r="1936" spans="1:3" s="18" customFormat="1" ht="17.25" customHeight="1" x14ac:dyDescent="0.25">
      <c r="A1936" s="14" t="s">
        <v>303</v>
      </c>
      <c r="B1936" s="14" t="s">
        <v>304</v>
      </c>
      <c r="C1936" s="14" t="s">
        <v>50</v>
      </c>
    </row>
    <row r="1937" spans="1:3" s="18" customFormat="1" ht="17.25" customHeight="1" x14ac:dyDescent="0.25">
      <c r="A1937" s="14" t="s">
        <v>241</v>
      </c>
      <c r="B1937" s="14" t="s">
        <v>242</v>
      </c>
      <c r="C1937" s="14" t="s">
        <v>50</v>
      </c>
    </row>
    <row r="1938" spans="1:3" s="18" customFormat="1" ht="17.25" customHeight="1" x14ac:dyDescent="0.25">
      <c r="A1938" s="14" t="s">
        <v>289</v>
      </c>
      <c r="B1938" s="14" t="s">
        <v>290</v>
      </c>
      <c r="C1938" s="14" t="s">
        <v>50</v>
      </c>
    </row>
    <row r="1939" spans="1:3" s="18" customFormat="1" ht="17.25" customHeight="1" x14ac:dyDescent="0.25">
      <c r="A1939" s="14" t="s">
        <v>412</v>
      </c>
      <c r="B1939" s="14" t="s">
        <v>413</v>
      </c>
      <c r="C1939" s="14" t="s">
        <v>50</v>
      </c>
    </row>
    <row r="1940" spans="1:3" s="18" customFormat="1" ht="17.25" customHeight="1" x14ac:dyDescent="0.25">
      <c r="A1940" s="14" t="s">
        <v>160</v>
      </c>
      <c r="B1940" s="14" t="s">
        <v>161</v>
      </c>
      <c r="C1940" s="14" t="s">
        <v>50</v>
      </c>
    </row>
    <row r="1941" spans="1:3" s="18" customFormat="1" ht="17.25" customHeight="1" x14ac:dyDescent="0.25">
      <c r="A1941" s="14" t="s">
        <v>447</v>
      </c>
      <c r="B1941" s="14" t="s">
        <v>448</v>
      </c>
      <c r="C1941" s="14" t="s">
        <v>50</v>
      </c>
    </row>
    <row r="1942" spans="1:3" s="18" customFormat="1" ht="17.25" customHeight="1" x14ac:dyDescent="0.25">
      <c r="A1942" s="14" t="s">
        <v>6220</v>
      </c>
      <c r="B1942" s="14" t="s">
        <v>6221</v>
      </c>
      <c r="C1942" s="14" t="s">
        <v>50</v>
      </c>
    </row>
    <row r="1943" spans="1:3" s="18" customFormat="1" ht="17.25" customHeight="1" x14ac:dyDescent="0.25">
      <c r="A1943" s="14" t="s">
        <v>2949</v>
      </c>
      <c r="B1943" s="14" t="s">
        <v>2950</v>
      </c>
      <c r="C1943" s="14" t="s">
        <v>50</v>
      </c>
    </row>
    <row r="1944" spans="1:3" s="18" customFormat="1" ht="17.25" customHeight="1" x14ac:dyDescent="0.25">
      <c r="A1944" s="14" t="str">
        <f>"02654130786"</f>
        <v>02654130786</v>
      </c>
      <c r="B1944" s="14" t="s">
        <v>475</v>
      </c>
      <c r="C1944" s="14" t="s">
        <v>50</v>
      </c>
    </row>
    <row r="1945" spans="1:3" s="18" customFormat="1" ht="17.25" customHeight="1" x14ac:dyDescent="0.25">
      <c r="A1945" s="14" t="str">
        <f>"02386790782"</f>
        <v>02386790782</v>
      </c>
      <c r="B1945" s="14" t="s">
        <v>3394</v>
      </c>
      <c r="C1945" s="14" t="s">
        <v>50</v>
      </c>
    </row>
    <row r="1946" spans="1:3" s="18" customFormat="1" ht="17.25" customHeight="1" x14ac:dyDescent="0.25">
      <c r="A1946" s="14" t="str">
        <f>"03396990784"</f>
        <v>03396990784</v>
      </c>
      <c r="B1946" s="14" t="s">
        <v>7795</v>
      </c>
      <c r="C1946" s="14" t="s">
        <v>50</v>
      </c>
    </row>
    <row r="1947" spans="1:3" s="18" customFormat="1" ht="17.25" customHeight="1" x14ac:dyDescent="0.25">
      <c r="A1947" s="14" t="s">
        <v>162</v>
      </c>
      <c r="B1947" s="14" t="s">
        <v>163</v>
      </c>
      <c r="C1947" s="14" t="s">
        <v>50</v>
      </c>
    </row>
    <row r="1948" spans="1:3" s="18" customFormat="1" ht="17.25" customHeight="1" x14ac:dyDescent="0.25">
      <c r="A1948" s="14" t="s">
        <v>445</v>
      </c>
      <c r="B1948" s="14" t="s">
        <v>446</v>
      </c>
      <c r="C1948" s="14" t="s">
        <v>50</v>
      </c>
    </row>
    <row r="1949" spans="1:3" s="18" customFormat="1" ht="17.25" customHeight="1" x14ac:dyDescent="0.25">
      <c r="A1949" s="14" t="s">
        <v>443</v>
      </c>
      <c r="B1949" s="14" t="s">
        <v>444</v>
      </c>
      <c r="C1949" s="14" t="s">
        <v>50</v>
      </c>
    </row>
    <row r="1950" spans="1:3" s="18" customFormat="1" ht="17.25" customHeight="1" x14ac:dyDescent="0.25">
      <c r="A1950" s="14" t="s">
        <v>243</v>
      </c>
      <c r="B1950" s="14" t="s">
        <v>244</v>
      </c>
      <c r="C1950" s="14" t="s">
        <v>50</v>
      </c>
    </row>
    <row r="1951" spans="1:3" s="18" customFormat="1" ht="17.25" customHeight="1" x14ac:dyDescent="0.25">
      <c r="A1951" s="14" t="s">
        <v>180</v>
      </c>
      <c r="B1951" s="14" t="s">
        <v>181</v>
      </c>
      <c r="C1951" s="14" t="s">
        <v>50</v>
      </c>
    </row>
    <row r="1952" spans="1:3" s="18" customFormat="1" ht="17.25" customHeight="1" x14ac:dyDescent="0.25">
      <c r="A1952" s="14" t="s">
        <v>2986</v>
      </c>
      <c r="B1952" s="14" t="s">
        <v>2987</v>
      </c>
      <c r="C1952" s="14" t="s">
        <v>50</v>
      </c>
    </row>
    <row r="1953" spans="1:3" s="18" customFormat="1" ht="17.25" customHeight="1" x14ac:dyDescent="0.25">
      <c r="A1953" s="14" t="s">
        <v>8511</v>
      </c>
      <c r="B1953" s="14" t="s">
        <v>8512</v>
      </c>
      <c r="C1953" s="14" t="s">
        <v>50</v>
      </c>
    </row>
    <row r="1954" spans="1:3" s="18" customFormat="1" ht="17.25" customHeight="1" x14ac:dyDescent="0.25">
      <c r="A1954" s="14" t="s">
        <v>6854</v>
      </c>
      <c r="B1954" s="14" t="s">
        <v>6855</v>
      </c>
      <c r="C1954" s="14" t="s">
        <v>50</v>
      </c>
    </row>
    <row r="1955" spans="1:3" s="18" customFormat="1" ht="17.25" customHeight="1" x14ac:dyDescent="0.25">
      <c r="A1955" s="14" t="s">
        <v>3399</v>
      </c>
      <c r="B1955" s="14" t="s">
        <v>3400</v>
      </c>
      <c r="C1955" s="14" t="s">
        <v>50</v>
      </c>
    </row>
    <row r="1956" spans="1:3" s="18" customFormat="1" ht="17.25" customHeight="1" x14ac:dyDescent="0.25">
      <c r="A1956" s="14" t="s">
        <v>3334</v>
      </c>
      <c r="B1956" s="14" t="s">
        <v>3335</v>
      </c>
      <c r="C1956" s="14" t="s">
        <v>50</v>
      </c>
    </row>
    <row r="1957" spans="1:3" s="18" customFormat="1" ht="17.25" customHeight="1" x14ac:dyDescent="0.25">
      <c r="A1957" s="14" t="s">
        <v>291</v>
      </c>
      <c r="B1957" s="14" t="s">
        <v>292</v>
      </c>
      <c r="C1957" s="14" t="s">
        <v>50</v>
      </c>
    </row>
    <row r="1958" spans="1:3" s="18" customFormat="1" ht="17.25" customHeight="1" x14ac:dyDescent="0.25">
      <c r="A1958" s="14" t="str">
        <f>"00407120781"</f>
        <v>00407120781</v>
      </c>
      <c r="B1958" s="14" t="s">
        <v>3336</v>
      </c>
      <c r="C1958" s="14" t="s">
        <v>50</v>
      </c>
    </row>
    <row r="1959" spans="1:3" s="18" customFormat="1" ht="17.25" customHeight="1" x14ac:dyDescent="0.25">
      <c r="A1959" s="14" t="s">
        <v>3049</v>
      </c>
      <c r="B1959" s="14" t="s">
        <v>3050</v>
      </c>
      <c r="C1959" s="14" t="s">
        <v>50</v>
      </c>
    </row>
    <row r="1960" spans="1:3" s="18" customFormat="1" ht="17.25" customHeight="1" x14ac:dyDescent="0.25">
      <c r="A1960" s="14" t="s">
        <v>4976</v>
      </c>
      <c r="B1960" s="14" t="s">
        <v>4977</v>
      </c>
      <c r="C1960" s="14" t="s">
        <v>50</v>
      </c>
    </row>
    <row r="1961" spans="1:3" s="18" customFormat="1" ht="17.25" customHeight="1" x14ac:dyDescent="0.25">
      <c r="A1961" s="14" t="s">
        <v>3582</v>
      </c>
      <c r="B1961" s="14" t="s">
        <v>3583</v>
      </c>
      <c r="C1961" s="14" t="s">
        <v>50</v>
      </c>
    </row>
    <row r="1962" spans="1:3" s="18" customFormat="1" ht="17.25" customHeight="1" x14ac:dyDescent="0.25">
      <c r="A1962" s="14" t="s">
        <v>7378</v>
      </c>
      <c r="B1962" s="14" t="s">
        <v>7379</v>
      </c>
      <c r="C1962" s="14" t="s">
        <v>50</v>
      </c>
    </row>
    <row r="1963" spans="1:3" s="18" customFormat="1" ht="17.25" customHeight="1" x14ac:dyDescent="0.25">
      <c r="A1963" s="14" t="s">
        <v>10596</v>
      </c>
      <c r="B1963" s="14" t="s">
        <v>10597</v>
      </c>
      <c r="C1963" s="14" t="s">
        <v>50</v>
      </c>
    </row>
    <row r="1964" spans="1:3" s="18" customFormat="1" ht="17.25" customHeight="1" x14ac:dyDescent="0.25">
      <c r="A1964" s="14" t="s">
        <v>3337</v>
      </c>
      <c r="B1964" s="14" t="s">
        <v>3338</v>
      </c>
      <c r="C1964" s="14" t="s">
        <v>50</v>
      </c>
    </row>
    <row r="1965" spans="1:3" s="18" customFormat="1" ht="17.25" customHeight="1" x14ac:dyDescent="0.25">
      <c r="A1965" s="14" t="str">
        <f>"03191700784"</f>
        <v>03191700784</v>
      </c>
      <c r="B1965" s="14" t="s">
        <v>3364</v>
      </c>
      <c r="C1965" s="14" t="s">
        <v>50</v>
      </c>
    </row>
    <row r="1966" spans="1:3" s="18" customFormat="1" ht="17.25" customHeight="1" x14ac:dyDescent="0.25">
      <c r="A1966" s="14" t="s">
        <v>449</v>
      </c>
      <c r="B1966" s="14" t="s">
        <v>450</v>
      </c>
      <c r="C1966" s="14" t="s">
        <v>50</v>
      </c>
    </row>
    <row r="1967" spans="1:3" s="18" customFormat="1" ht="17.25" customHeight="1" x14ac:dyDescent="0.25">
      <c r="A1967" s="14" t="s">
        <v>3407</v>
      </c>
      <c r="B1967" s="14" t="s">
        <v>3408</v>
      </c>
      <c r="C1967" s="14" t="s">
        <v>50</v>
      </c>
    </row>
    <row r="1968" spans="1:3" s="18" customFormat="1" ht="17.25" customHeight="1" x14ac:dyDescent="0.25">
      <c r="A1968" s="14" t="s">
        <v>441</v>
      </c>
      <c r="B1968" s="14" t="s">
        <v>442</v>
      </c>
      <c r="C1968" s="14" t="s">
        <v>50</v>
      </c>
    </row>
    <row r="1969" spans="1:3" s="18" customFormat="1" ht="17.25" customHeight="1" x14ac:dyDescent="0.25">
      <c r="A1969" s="14" t="s">
        <v>431</v>
      </c>
      <c r="B1969" s="14" t="s">
        <v>432</v>
      </c>
      <c r="C1969" s="14" t="s">
        <v>50</v>
      </c>
    </row>
    <row r="1970" spans="1:3" s="18" customFormat="1" ht="17.25" customHeight="1" x14ac:dyDescent="0.25">
      <c r="A1970" s="14" t="s">
        <v>164</v>
      </c>
      <c r="B1970" s="14" t="s">
        <v>165</v>
      </c>
      <c r="C1970" s="14" t="s">
        <v>50</v>
      </c>
    </row>
    <row r="1971" spans="1:3" s="18" customFormat="1" ht="17.25" customHeight="1" x14ac:dyDescent="0.25">
      <c r="A1971" s="14" t="s">
        <v>7376</v>
      </c>
      <c r="B1971" s="14" t="s">
        <v>7377</v>
      </c>
      <c r="C1971" s="14" t="s">
        <v>50</v>
      </c>
    </row>
    <row r="1972" spans="1:3" s="18" customFormat="1" ht="17.25" customHeight="1" x14ac:dyDescent="0.25">
      <c r="A1972" s="14" t="s">
        <v>3339</v>
      </c>
      <c r="B1972" s="14" t="s">
        <v>3340</v>
      </c>
      <c r="C1972" s="14" t="s">
        <v>50</v>
      </c>
    </row>
    <row r="1973" spans="1:3" s="18" customFormat="1" ht="17.25" customHeight="1" x14ac:dyDescent="0.25">
      <c r="A1973" s="14" t="s">
        <v>308</v>
      </c>
      <c r="B1973" s="14" t="s">
        <v>309</v>
      </c>
      <c r="C1973" s="14" t="s">
        <v>50</v>
      </c>
    </row>
    <row r="1974" spans="1:3" s="18" customFormat="1" ht="17.25" customHeight="1" x14ac:dyDescent="0.25">
      <c r="A1974" s="14" t="str">
        <f>"02957110782"</f>
        <v>02957110782</v>
      </c>
      <c r="B1974" s="14" t="s">
        <v>8040</v>
      </c>
      <c r="C1974" s="14" t="s">
        <v>50</v>
      </c>
    </row>
    <row r="1975" spans="1:3" s="18" customFormat="1" ht="17.25" customHeight="1" x14ac:dyDescent="0.25">
      <c r="A1975" s="14" t="s">
        <v>7403</v>
      </c>
      <c r="B1975" s="14" t="s">
        <v>7404</v>
      </c>
      <c r="C1975" s="14" t="s">
        <v>50</v>
      </c>
    </row>
    <row r="1976" spans="1:3" s="18" customFormat="1" ht="17.25" customHeight="1" x14ac:dyDescent="0.25">
      <c r="A1976" s="14" t="s">
        <v>3554</v>
      </c>
      <c r="B1976" s="14" t="s">
        <v>3555</v>
      </c>
      <c r="C1976" s="14" t="s">
        <v>50</v>
      </c>
    </row>
    <row r="1977" spans="1:3" s="18" customFormat="1" ht="17.25" customHeight="1" x14ac:dyDescent="0.25">
      <c r="A1977" s="14" t="s">
        <v>6146</v>
      </c>
      <c r="B1977" s="14" t="s">
        <v>6147</v>
      </c>
      <c r="C1977" s="14" t="s">
        <v>50</v>
      </c>
    </row>
    <row r="1978" spans="1:3" s="18" customFormat="1" ht="17.25" customHeight="1" x14ac:dyDescent="0.25">
      <c r="A1978" s="14" t="s">
        <v>7291</v>
      </c>
      <c r="B1978" s="14" t="s">
        <v>7292</v>
      </c>
      <c r="C1978" s="14" t="s">
        <v>50</v>
      </c>
    </row>
    <row r="1979" spans="1:3" s="18" customFormat="1" ht="17.25" customHeight="1" x14ac:dyDescent="0.25">
      <c r="A1979" s="14" t="s">
        <v>7211</v>
      </c>
      <c r="B1979" s="14" t="s">
        <v>7212</v>
      </c>
      <c r="C1979" s="14" t="s">
        <v>50</v>
      </c>
    </row>
    <row r="1980" spans="1:3" s="18" customFormat="1" ht="17.25" customHeight="1" x14ac:dyDescent="0.25">
      <c r="A1980" s="14" t="s">
        <v>2710</v>
      </c>
      <c r="B1980" s="14" t="s">
        <v>2711</v>
      </c>
      <c r="C1980" s="14" t="s">
        <v>50</v>
      </c>
    </row>
    <row r="1981" spans="1:3" s="18" customFormat="1" ht="17.25" customHeight="1" x14ac:dyDescent="0.25">
      <c r="A1981" s="14" t="s">
        <v>439</v>
      </c>
      <c r="B1981" s="14" t="s">
        <v>440</v>
      </c>
      <c r="C1981" s="14" t="s">
        <v>50</v>
      </c>
    </row>
    <row r="1982" spans="1:3" s="18" customFormat="1" ht="17.25" customHeight="1" x14ac:dyDescent="0.25">
      <c r="A1982" s="14" t="s">
        <v>7391</v>
      </c>
      <c r="B1982" s="14" t="s">
        <v>7392</v>
      </c>
      <c r="C1982" s="14" t="s">
        <v>50</v>
      </c>
    </row>
    <row r="1983" spans="1:3" s="18" customFormat="1" ht="17.25" customHeight="1" x14ac:dyDescent="0.25">
      <c r="A1983" s="14" t="s">
        <v>198</v>
      </c>
      <c r="B1983" s="14" t="s">
        <v>199</v>
      </c>
      <c r="C1983" s="14" t="s">
        <v>50</v>
      </c>
    </row>
    <row r="1984" spans="1:3" s="18" customFormat="1" ht="17.25" customHeight="1" x14ac:dyDescent="0.25">
      <c r="A1984" s="14" t="s">
        <v>166</v>
      </c>
      <c r="B1984" s="14" t="s">
        <v>167</v>
      </c>
      <c r="C1984" s="14" t="s">
        <v>50</v>
      </c>
    </row>
    <row r="1985" spans="1:3" s="18" customFormat="1" ht="17.25" customHeight="1" x14ac:dyDescent="0.25">
      <c r="A1985" s="14" t="s">
        <v>7401</v>
      </c>
      <c r="B1985" s="14" t="s">
        <v>7402</v>
      </c>
      <c r="C1985" s="14" t="s">
        <v>50</v>
      </c>
    </row>
    <row r="1986" spans="1:3" s="18" customFormat="1" ht="17.25" customHeight="1" x14ac:dyDescent="0.25">
      <c r="A1986" s="14" t="s">
        <v>8147</v>
      </c>
      <c r="B1986" s="14" t="s">
        <v>8148</v>
      </c>
      <c r="C1986" s="14" t="s">
        <v>50</v>
      </c>
    </row>
    <row r="1987" spans="1:3" s="18" customFormat="1" ht="17.25" customHeight="1" x14ac:dyDescent="0.25">
      <c r="A1987" s="14" t="s">
        <v>168</v>
      </c>
      <c r="B1987" s="14" t="s">
        <v>169</v>
      </c>
      <c r="C1987" s="14" t="s">
        <v>50</v>
      </c>
    </row>
    <row r="1988" spans="1:3" s="18" customFormat="1" ht="17.25" customHeight="1" x14ac:dyDescent="0.25">
      <c r="A1988" s="14" t="s">
        <v>3403</v>
      </c>
      <c r="B1988" s="14" t="s">
        <v>3404</v>
      </c>
      <c r="C1988" s="14" t="s">
        <v>50</v>
      </c>
    </row>
    <row r="1989" spans="1:3" s="18" customFormat="1" ht="17.25" customHeight="1" x14ac:dyDescent="0.25">
      <c r="A1989" s="14" t="str">
        <f>"03019600786"</f>
        <v>03019600786</v>
      </c>
      <c r="B1989" s="14" t="s">
        <v>3362</v>
      </c>
      <c r="C1989" s="14" t="s">
        <v>50</v>
      </c>
    </row>
    <row r="1990" spans="1:3" s="18" customFormat="1" ht="17.25" customHeight="1" x14ac:dyDescent="0.25">
      <c r="A1990" s="14" t="s">
        <v>235</v>
      </c>
      <c r="B1990" s="14" t="s">
        <v>236</v>
      </c>
      <c r="C1990" s="14" t="s">
        <v>50</v>
      </c>
    </row>
    <row r="1991" spans="1:3" s="18" customFormat="1" ht="17.25" customHeight="1" x14ac:dyDescent="0.25">
      <c r="A1991" s="14" t="s">
        <v>436</v>
      </c>
      <c r="B1991" s="14" t="s">
        <v>437</v>
      </c>
      <c r="C1991" s="14" t="s">
        <v>50</v>
      </c>
    </row>
    <row r="1992" spans="1:3" s="18" customFormat="1" ht="17.25" customHeight="1" x14ac:dyDescent="0.25">
      <c r="A1992" s="14" t="s">
        <v>245</v>
      </c>
      <c r="B1992" s="14" t="s">
        <v>246</v>
      </c>
      <c r="C1992" s="14" t="s">
        <v>50</v>
      </c>
    </row>
    <row r="1993" spans="1:3" s="18" customFormat="1" ht="17.25" customHeight="1" x14ac:dyDescent="0.25">
      <c r="A1993" s="14" t="s">
        <v>200</v>
      </c>
      <c r="B1993" s="14" t="s">
        <v>201</v>
      </c>
      <c r="C1993" s="14" t="s">
        <v>50</v>
      </c>
    </row>
    <row r="1994" spans="1:3" s="18" customFormat="1" ht="17.25" customHeight="1" x14ac:dyDescent="0.25">
      <c r="A1994" s="14" t="s">
        <v>2801</v>
      </c>
      <c r="B1994" s="14" t="s">
        <v>2802</v>
      </c>
      <c r="C1994" s="14" t="s">
        <v>50</v>
      </c>
    </row>
    <row r="1995" spans="1:3" s="18" customFormat="1" ht="17.25" customHeight="1" x14ac:dyDescent="0.25">
      <c r="A1995" s="14" t="str">
        <f>"02935620787"</f>
        <v>02935620787</v>
      </c>
      <c r="B1995" s="14" t="s">
        <v>6242</v>
      </c>
      <c r="C1995" s="14" t="s">
        <v>50</v>
      </c>
    </row>
    <row r="1996" spans="1:3" s="18" customFormat="1" ht="17.25" customHeight="1" x14ac:dyDescent="0.25">
      <c r="A1996" s="14" t="str">
        <f>"02958140788"</f>
        <v>02958140788</v>
      </c>
      <c r="B1996" s="14" t="s">
        <v>7582</v>
      </c>
      <c r="C1996" s="14" t="s">
        <v>50</v>
      </c>
    </row>
    <row r="1997" spans="1:3" s="18" customFormat="1" ht="17.25" customHeight="1" x14ac:dyDescent="0.25">
      <c r="A1997" s="14" t="str">
        <f>"03309140782"</f>
        <v>03309140782</v>
      </c>
      <c r="B1997" s="14" t="s">
        <v>3367</v>
      </c>
      <c r="C1997" s="14" t="s">
        <v>50</v>
      </c>
    </row>
    <row r="1998" spans="1:3" s="18" customFormat="1" ht="17.25" customHeight="1" x14ac:dyDescent="0.25">
      <c r="A1998" s="14" t="str">
        <f>"01606090783"</f>
        <v>01606090783</v>
      </c>
      <c r="B1998" s="14" t="s">
        <v>3512</v>
      </c>
      <c r="C1998" s="14" t="s">
        <v>50</v>
      </c>
    </row>
    <row r="1999" spans="1:3" s="18" customFormat="1" ht="17.25" customHeight="1" x14ac:dyDescent="0.25">
      <c r="A1999" s="14" t="str">
        <f>"03452600780"</f>
        <v>03452600780</v>
      </c>
      <c r="B1999" s="14" t="s">
        <v>7191</v>
      </c>
      <c r="C1999" s="14" t="s">
        <v>50</v>
      </c>
    </row>
    <row r="2000" spans="1:3" s="18" customFormat="1" ht="17.25" customHeight="1" x14ac:dyDescent="0.25">
      <c r="A2000" s="14" t="str">
        <f>"03275390783"</f>
        <v>03275390783</v>
      </c>
      <c r="B2000" s="14" t="s">
        <v>3366</v>
      </c>
      <c r="C2000" s="14" t="s">
        <v>50</v>
      </c>
    </row>
    <row r="2001" spans="1:3" s="18" customFormat="1" ht="17.25" customHeight="1" x14ac:dyDescent="0.25">
      <c r="A2001" s="14" t="str">
        <f>"03337410785"</f>
        <v>03337410785</v>
      </c>
      <c r="B2001" s="14" t="s">
        <v>2817</v>
      </c>
      <c r="C2001" s="14" t="s">
        <v>50</v>
      </c>
    </row>
    <row r="2002" spans="1:3" s="18" customFormat="1" ht="17.25" customHeight="1" x14ac:dyDescent="0.25">
      <c r="A2002" s="14" t="str">
        <f>"03047770783"</f>
        <v>03047770783</v>
      </c>
      <c r="B2002" s="14" t="s">
        <v>4990</v>
      </c>
      <c r="C2002" s="14" t="s">
        <v>50</v>
      </c>
    </row>
    <row r="2003" spans="1:3" s="18" customFormat="1" ht="17.25" customHeight="1" x14ac:dyDescent="0.25">
      <c r="A2003" s="14" t="str">
        <f>"03446940789"</f>
        <v>03446940789</v>
      </c>
      <c r="B2003" s="14" t="s">
        <v>8271</v>
      </c>
      <c r="C2003" s="14" t="s">
        <v>50</v>
      </c>
    </row>
    <row r="2004" spans="1:3" s="18" customFormat="1" ht="17.25" customHeight="1" x14ac:dyDescent="0.25">
      <c r="A2004" s="14" t="str">
        <f>"03027840788"</f>
        <v>03027840788</v>
      </c>
      <c r="B2004" s="14" t="s">
        <v>8041</v>
      </c>
      <c r="C2004" s="14" t="s">
        <v>50</v>
      </c>
    </row>
    <row r="2005" spans="1:3" s="18" customFormat="1" ht="17.25" customHeight="1" x14ac:dyDescent="0.25">
      <c r="A2005" s="14" t="str">
        <f>"03057560785"</f>
        <v>03057560785</v>
      </c>
      <c r="B2005" s="14" t="s">
        <v>6554</v>
      </c>
      <c r="C2005" s="14" t="s">
        <v>50</v>
      </c>
    </row>
    <row r="2006" spans="1:3" s="18" customFormat="1" ht="17.25" customHeight="1" x14ac:dyDescent="0.25">
      <c r="A2006" s="14" t="str">
        <f>"03429270782"</f>
        <v>03429270782</v>
      </c>
      <c r="B2006" s="14" t="s">
        <v>8332</v>
      </c>
      <c r="C2006" s="14" t="s">
        <v>50</v>
      </c>
    </row>
    <row r="2007" spans="1:3" s="18" customFormat="1" ht="17.25" customHeight="1" x14ac:dyDescent="0.25">
      <c r="A2007" s="14" t="str">
        <f>"03068380785"</f>
        <v>03068380785</v>
      </c>
      <c r="B2007" s="14" t="s">
        <v>4193</v>
      </c>
      <c r="C2007" s="14" t="s">
        <v>50</v>
      </c>
    </row>
    <row r="2008" spans="1:3" s="18" customFormat="1" ht="17.25" customHeight="1" x14ac:dyDescent="0.25">
      <c r="A2008" s="14" t="str">
        <f>"03353130788"</f>
        <v>03353130788</v>
      </c>
      <c r="B2008" s="14" t="s">
        <v>6202</v>
      </c>
      <c r="C2008" s="14" t="s">
        <v>50</v>
      </c>
    </row>
    <row r="2009" spans="1:3" s="18" customFormat="1" ht="17.25" customHeight="1" x14ac:dyDescent="0.25">
      <c r="A2009" s="14" t="str">
        <f>"02726800788"</f>
        <v>02726800788</v>
      </c>
      <c r="B2009" s="14" t="s">
        <v>3361</v>
      </c>
      <c r="C2009" s="14" t="s">
        <v>50</v>
      </c>
    </row>
    <row r="2010" spans="1:3" s="18" customFormat="1" ht="17.25" customHeight="1" x14ac:dyDescent="0.25">
      <c r="A2010" s="14" t="str">
        <f>"02692540780"</f>
        <v>02692540780</v>
      </c>
      <c r="B2010" s="14" t="s">
        <v>3762</v>
      </c>
      <c r="C2010" s="14" t="s">
        <v>50</v>
      </c>
    </row>
    <row r="2011" spans="1:3" s="18" customFormat="1" ht="17.25" customHeight="1" x14ac:dyDescent="0.25">
      <c r="A2011" s="14" t="str">
        <f>"02080840784"</f>
        <v>02080840784</v>
      </c>
      <c r="B2011" s="14" t="s">
        <v>1398</v>
      </c>
      <c r="C2011" s="14" t="s">
        <v>50</v>
      </c>
    </row>
    <row r="2012" spans="1:3" s="18" customFormat="1" ht="17.25" customHeight="1" x14ac:dyDescent="0.25">
      <c r="A2012" s="14" t="str">
        <f>"03143600785"</f>
        <v>03143600785</v>
      </c>
      <c r="B2012" s="14" t="s">
        <v>7015</v>
      </c>
      <c r="C2012" s="14" t="s">
        <v>50</v>
      </c>
    </row>
    <row r="2013" spans="1:3" s="18" customFormat="1" ht="17.25" customHeight="1" x14ac:dyDescent="0.25">
      <c r="A2013" s="14" t="str">
        <f>"03522580780"</f>
        <v>03522580780</v>
      </c>
      <c r="B2013" s="14" t="s">
        <v>7016</v>
      </c>
      <c r="C2013" s="14" t="s">
        <v>50</v>
      </c>
    </row>
    <row r="2014" spans="1:3" s="18" customFormat="1" ht="17.25" customHeight="1" x14ac:dyDescent="0.25">
      <c r="A2014" s="14" t="s">
        <v>170</v>
      </c>
      <c r="B2014" s="14" t="s">
        <v>171</v>
      </c>
      <c r="C2014" s="14" t="s">
        <v>50</v>
      </c>
    </row>
    <row r="2015" spans="1:3" s="18" customFormat="1" ht="17.25" customHeight="1" x14ac:dyDescent="0.25">
      <c r="A2015" s="14" t="s">
        <v>48</v>
      </c>
      <c r="B2015" s="14" t="s">
        <v>49</v>
      </c>
      <c r="C2015" s="14" t="s">
        <v>50</v>
      </c>
    </row>
    <row r="2016" spans="1:3" s="18" customFormat="1" ht="17.25" customHeight="1" x14ac:dyDescent="0.25">
      <c r="A2016" s="14" t="s">
        <v>247</v>
      </c>
      <c r="B2016" s="14" t="s">
        <v>248</v>
      </c>
      <c r="C2016" s="14" t="s">
        <v>50</v>
      </c>
    </row>
    <row r="2017" spans="1:3" s="18" customFormat="1" ht="17.25" customHeight="1" x14ac:dyDescent="0.25">
      <c r="A2017" s="14" t="s">
        <v>2702</v>
      </c>
      <c r="B2017" s="14" t="s">
        <v>2703</v>
      </c>
      <c r="C2017" s="14" t="s">
        <v>50</v>
      </c>
    </row>
    <row r="2018" spans="1:3" s="18" customFormat="1" ht="17.25" customHeight="1" x14ac:dyDescent="0.25">
      <c r="A2018" s="14" t="s">
        <v>2718</v>
      </c>
      <c r="B2018" s="14" t="s">
        <v>2719</v>
      </c>
      <c r="C2018" s="14" t="s">
        <v>50</v>
      </c>
    </row>
    <row r="2019" spans="1:3" s="18" customFormat="1" ht="17.25" customHeight="1" x14ac:dyDescent="0.25">
      <c r="A2019" s="14" t="s">
        <v>2778</v>
      </c>
      <c r="B2019" s="14" t="s">
        <v>2779</v>
      </c>
      <c r="C2019" s="14" t="s">
        <v>50</v>
      </c>
    </row>
    <row r="2020" spans="1:3" s="18" customFormat="1" ht="17.25" customHeight="1" x14ac:dyDescent="0.25">
      <c r="A2020" s="14" t="s">
        <v>7405</v>
      </c>
      <c r="B2020" s="14" t="s">
        <v>7406</v>
      </c>
      <c r="C2020" s="14" t="s">
        <v>50</v>
      </c>
    </row>
    <row r="2021" spans="1:3" s="18" customFormat="1" ht="17.25" customHeight="1" x14ac:dyDescent="0.25">
      <c r="A2021" s="14" t="s">
        <v>3543</v>
      </c>
      <c r="B2021" s="14" t="s">
        <v>3544</v>
      </c>
      <c r="C2021" s="14" t="s">
        <v>50</v>
      </c>
    </row>
    <row r="2022" spans="1:3" s="18" customFormat="1" ht="17.25" customHeight="1" x14ac:dyDescent="0.25">
      <c r="A2022" s="14" t="s">
        <v>6198</v>
      </c>
      <c r="B2022" s="14" t="s">
        <v>6199</v>
      </c>
      <c r="C2022" s="14" t="s">
        <v>50</v>
      </c>
    </row>
    <row r="2023" spans="1:3" s="18" customFormat="1" ht="17.25" customHeight="1" x14ac:dyDescent="0.25">
      <c r="A2023" s="14" t="s">
        <v>3405</v>
      </c>
      <c r="B2023" s="14" t="s">
        <v>3406</v>
      </c>
      <c r="C2023" s="14" t="s">
        <v>50</v>
      </c>
    </row>
    <row r="2024" spans="1:3" s="18" customFormat="1" ht="17.25" customHeight="1" x14ac:dyDescent="0.25">
      <c r="A2024" s="14" t="s">
        <v>8849</v>
      </c>
      <c r="B2024" s="14" t="s">
        <v>8850</v>
      </c>
      <c r="C2024" s="14" t="s">
        <v>50</v>
      </c>
    </row>
    <row r="2025" spans="1:3" s="18" customFormat="1" ht="17.25" customHeight="1" x14ac:dyDescent="0.25">
      <c r="A2025" s="14" t="str">
        <f>"02283180780"</f>
        <v>02283180780</v>
      </c>
      <c r="B2025" s="14" t="s">
        <v>5534</v>
      </c>
      <c r="C2025" s="14" t="s">
        <v>50</v>
      </c>
    </row>
    <row r="2026" spans="1:3" s="18" customFormat="1" ht="17.25" customHeight="1" x14ac:dyDescent="0.25">
      <c r="A2026" s="14" t="str">
        <f>"02563520788"</f>
        <v>02563520788</v>
      </c>
      <c r="B2026" s="14" t="s">
        <v>6754</v>
      </c>
      <c r="C2026" s="14" t="s">
        <v>50</v>
      </c>
    </row>
    <row r="2027" spans="1:3" s="18" customFormat="1" ht="17.25" customHeight="1" x14ac:dyDescent="0.25">
      <c r="A2027" s="14" t="s">
        <v>2658</v>
      </c>
      <c r="B2027" s="14" t="s">
        <v>2659</v>
      </c>
      <c r="C2027" s="14" t="s">
        <v>50</v>
      </c>
    </row>
    <row r="2028" spans="1:3" s="18" customFormat="1" ht="17.25" customHeight="1" x14ac:dyDescent="0.25">
      <c r="A2028" s="14" t="str">
        <f>"03018960785"</f>
        <v>03018960785</v>
      </c>
      <c r="B2028" s="14" t="s">
        <v>8199</v>
      </c>
      <c r="C2028" s="14" t="s">
        <v>50</v>
      </c>
    </row>
    <row r="2029" spans="1:3" s="18" customFormat="1" ht="17.25" customHeight="1" x14ac:dyDescent="0.25">
      <c r="A2029" s="14" t="s">
        <v>406</v>
      </c>
      <c r="B2029" s="14" t="s">
        <v>407</v>
      </c>
      <c r="C2029" s="14" t="s">
        <v>50</v>
      </c>
    </row>
    <row r="2030" spans="1:3" s="18" customFormat="1" ht="17.25" customHeight="1" x14ac:dyDescent="0.25">
      <c r="A2030" s="14" t="s">
        <v>202</v>
      </c>
      <c r="B2030" s="14" t="s">
        <v>203</v>
      </c>
      <c r="C2030" s="14" t="s">
        <v>50</v>
      </c>
    </row>
    <row r="2031" spans="1:3" s="18" customFormat="1" ht="17.25" customHeight="1" x14ac:dyDescent="0.25">
      <c r="A2031" s="14" t="s">
        <v>281</v>
      </c>
      <c r="B2031" s="14" t="s">
        <v>282</v>
      </c>
      <c r="C2031" s="14" t="s">
        <v>50</v>
      </c>
    </row>
    <row r="2032" spans="1:3" s="18" customFormat="1" ht="17.25" customHeight="1" x14ac:dyDescent="0.25">
      <c r="A2032" s="14" t="s">
        <v>2741</v>
      </c>
      <c r="B2032" s="14" t="s">
        <v>2742</v>
      </c>
      <c r="C2032" s="14" t="s">
        <v>50</v>
      </c>
    </row>
    <row r="2033" spans="1:3" s="18" customFormat="1" ht="17.25" customHeight="1" x14ac:dyDescent="0.25">
      <c r="A2033" s="14" t="s">
        <v>3401</v>
      </c>
      <c r="B2033" s="14" t="s">
        <v>3402</v>
      </c>
      <c r="C2033" s="14" t="s">
        <v>50</v>
      </c>
    </row>
    <row r="2034" spans="1:3" s="18" customFormat="1" ht="17.25" customHeight="1" x14ac:dyDescent="0.25">
      <c r="A2034" s="14" t="s">
        <v>434</v>
      </c>
      <c r="B2034" s="14" t="s">
        <v>435</v>
      </c>
      <c r="C2034" s="14" t="s">
        <v>50</v>
      </c>
    </row>
    <row r="2035" spans="1:3" s="18" customFormat="1" ht="17.25" customHeight="1" x14ac:dyDescent="0.25">
      <c r="A2035" s="14" t="s">
        <v>7407</v>
      </c>
      <c r="B2035" s="14" t="s">
        <v>7408</v>
      </c>
      <c r="C2035" s="14" t="s">
        <v>50</v>
      </c>
    </row>
    <row r="2036" spans="1:3" s="18" customFormat="1" ht="17.25" customHeight="1" x14ac:dyDescent="0.25">
      <c r="A2036" s="14" t="s">
        <v>3413</v>
      </c>
      <c r="B2036" s="14" t="s">
        <v>3414</v>
      </c>
      <c r="C2036" s="14" t="s">
        <v>50</v>
      </c>
    </row>
    <row r="2037" spans="1:3" s="18" customFormat="1" ht="17.25" customHeight="1" x14ac:dyDescent="0.25">
      <c r="A2037" s="14" t="s">
        <v>3351</v>
      </c>
      <c r="B2037" s="14" t="s">
        <v>3352</v>
      </c>
      <c r="C2037" s="14" t="s">
        <v>50</v>
      </c>
    </row>
    <row r="2038" spans="1:3" s="18" customFormat="1" ht="17.25" customHeight="1" x14ac:dyDescent="0.25">
      <c r="A2038" s="14" t="s">
        <v>3341</v>
      </c>
      <c r="B2038" s="14" t="s">
        <v>3342</v>
      </c>
      <c r="C2038" s="14" t="s">
        <v>50</v>
      </c>
    </row>
    <row r="2039" spans="1:3" s="18" customFormat="1" ht="17.25" customHeight="1" x14ac:dyDescent="0.25">
      <c r="A2039" s="14" t="s">
        <v>5007</v>
      </c>
      <c r="B2039" s="14" t="s">
        <v>5008</v>
      </c>
      <c r="C2039" s="14" t="s">
        <v>50</v>
      </c>
    </row>
    <row r="2040" spans="1:3" s="18" customFormat="1" ht="17.25" customHeight="1" x14ac:dyDescent="0.25">
      <c r="A2040" s="14" t="str">
        <f>"01084540192"</f>
        <v>01084540192</v>
      </c>
      <c r="B2040" s="14" t="s">
        <v>718</v>
      </c>
      <c r="C2040" s="14" t="s">
        <v>719</v>
      </c>
    </row>
    <row r="2041" spans="1:3" s="18" customFormat="1" ht="17.25" customHeight="1" x14ac:dyDescent="0.25">
      <c r="A2041" s="14" t="s">
        <v>6633</v>
      </c>
      <c r="B2041" s="14" t="s">
        <v>6634</v>
      </c>
      <c r="C2041" s="14" t="s">
        <v>719</v>
      </c>
    </row>
    <row r="2042" spans="1:3" s="18" customFormat="1" ht="17.25" customHeight="1" x14ac:dyDescent="0.25">
      <c r="A2042" s="14" t="str">
        <f>"01364040194"</f>
        <v>01364040194</v>
      </c>
      <c r="B2042" s="14" t="s">
        <v>6758</v>
      </c>
      <c r="C2042" s="14" t="s">
        <v>719</v>
      </c>
    </row>
    <row r="2043" spans="1:3" s="18" customFormat="1" ht="17.25" customHeight="1" x14ac:dyDescent="0.25">
      <c r="A2043" s="14" t="str">
        <f>"01701580191"</f>
        <v>01701580191</v>
      </c>
      <c r="B2043" s="14" t="s">
        <v>6638</v>
      </c>
      <c r="C2043" s="14" t="s">
        <v>719</v>
      </c>
    </row>
    <row r="2044" spans="1:3" s="18" customFormat="1" ht="17.25" customHeight="1" x14ac:dyDescent="0.25">
      <c r="A2044" s="14" t="str">
        <f>"01536280199"</f>
        <v>01536280199</v>
      </c>
      <c r="B2044" s="14" t="s">
        <v>7511</v>
      </c>
      <c r="C2044" s="14" t="s">
        <v>719</v>
      </c>
    </row>
    <row r="2045" spans="1:3" s="18" customFormat="1" ht="17.25" customHeight="1" x14ac:dyDescent="0.25">
      <c r="A2045" s="14" t="s">
        <v>7512</v>
      </c>
      <c r="B2045" s="14" t="s">
        <v>7513</v>
      </c>
      <c r="C2045" s="14" t="s">
        <v>719</v>
      </c>
    </row>
    <row r="2046" spans="1:3" s="18" customFormat="1" ht="17.25" customHeight="1" x14ac:dyDescent="0.25">
      <c r="A2046" s="14" t="s">
        <v>10065</v>
      </c>
      <c r="B2046" s="14" t="s">
        <v>10066</v>
      </c>
      <c r="C2046" s="14" t="s">
        <v>174</v>
      </c>
    </row>
    <row r="2047" spans="1:3" s="18" customFormat="1" ht="17.25" customHeight="1" x14ac:dyDescent="0.25">
      <c r="A2047" s="14" t="s">
        <v>8756</v>
      </c>
      <c r="B2047" s="14" t="s">
        <v>8757</v>
      </c>
      <c r="C2047" s="14" t="s">
        <v>174</v>
      </c>
    </row>
    <row r="2048" spans="1:3" s="18" customFormat="1" ht="17.25" customHeight="1" x14ac:dyDescent="0.25">
      <c r="A2048" s="14" t="s">
        <v>8692</v>
      </c>
      <c r="B2048" s="14" t="s">
        <v>8693</v>
      </c>
      <c r="C2048" s="14" t="s">
        <v>174</v>
      </c>
    </row>
    <row r="2049" spans="1:3" s="18" customFormat="1" ht="17.25" customHeight="1" x14ac:dyDescent="0.25">
      <c r="A2049" s="14" t="s">
        <v>10038</v>
      </c>
      <c r="B2049" s="14" t="s">
        <v>10039</v>
      </c>
      <c r="C2049" s="14" t="s">
        <v>174</v>
      </c>
    </row>
    <row r="2050" spans="1:3" s="18" customFormat="1" ht="17.25" customHeight="1" x14ac:dyDescent="0.25">
      <c r="A2050" s="14" t="s">
        <v>10040</v>
      </c>
      <c r="B2050" s="14" t="s">
        <v>10041</v>
      </c>
      <c r="C2050" s="14" t="s">
        <v>174</v>
      </c>
    </row>
    <row r="2051" spans="1:3" s="18" customFormat="1" ht="17.25" customHeight="1" x14ac:dyDescent="0.25">
      <c r="A2051" s="14" t="s">
        <v>10018</v>
      </c>
      <c r="B2051" s="14" t="s">
        <v>10019</v>
      </c>
      <c r="C2051" s="14" t="s">
        <v>174</v>
      </c>
    </row>
    <row r="2052" spans="1:3" s="18" customFormat="1" ht="17.25" customHeight="1" x14ac:dyDescent="0.25">
      <c r="A2052" s="14" t="s">
        <v>10221</v>
      </c>
      <c r="B2052" s="14" t="s">
        <v>10222</v>
      </c>
      <c r="C2052" s="14" t="s">
        <v>174</v>
      </c>
    </row>
    <row r="2053" spans="1:3" s="18" customFormat="1" ht="17.25" customHeight="1" x14ac:dyDescent="0.25">
      <c r="A2053" s="14" t="s">
        <v>8735</v>
      </c>
      <c r="B2053" s="14" t="s">
        <v>8736</v>
      </c>
      <c r="C2053" s="14" t="s">
        <v>174</v>
      </c>
    </row>
    <row r="2054" spans="1:3" s="18" customFormat="1" ht="17.25" customHeight="1" x14ac:dyDescent="0.25">
      <c r="A2054" s="14" t="s">
        <v>10136</v>
      </c>
      <c r="B2054" s="14" t="s">
        <v>10137</v>
      </c>
      <c r="C2054" s="14" t="s">
        <v>174</v>
      </c>
    </row>
    <row r="2055" spans="1:3" s="18" customFormat="1" ht="17.25" customHeight="1" x14ac:dyDescent="0.25">
      <c r="A2055" s="14" t="str">
        <f>"02807320797"</f>
        <v>02807320797</v>
      </c>
      <c r="B2055" s="14" t="s">
        <v>6875</v>
      </c>
      <c r="C2055" s="14" t="s">
        <v>174</v>
      </c>
    </row>
    <row r="2056" spans="1:3" s="18" customFormat="1" ht="17.25" customHeight="1" x14ac:dyDescent="0.25">
      <c r="A2056" s="14" t="s">
        <v>10044</v>
      </c>
      <c r="B2056" s="14" t="s">
        <v>10045</v>
      </c>
      <c r="C2056" s="14" t="s">
        <v>174</v>
      </c>
    </row>
    <row r="2057" spans="1:3" s="18" customFormat="1" ht="17.25" customHeight="1" x14ac:dyDescent="0.25">
      <c r="A2057" s="14" t="s">
        <v>10042</v>
      </c>
      <c r="B2057" s="14" t="s">
        <v>10043</v>
      </c>
      <c r="C2057" s="14" t="s">
        <v>174</v>
      </c>
    </row>
    <row r="2058" spans="1:3" s="18" customFormat="1" ht="17.25" customHeight="1" x14ac:dyDescent="0.25">
      <c r="A2058" s="14" t="s">
        <v>9928</v>
      </c>
      <c r="B2058" s="14" t="s">
        <v>9929</v>
      </c>
      <c r="C2058" s="14" t="s">
        <v>174</v>
      </c>
    </row>
    <row r="2059" spans="1:3" s="18" customFormat="1" ht="17.25" customHeight="1" x14ac:dyDescent="0.25">
      <c r="A2059" s="14" t="s">
        <v>8650</v>
      </c>
      <c r="B2059" s="14" t="s">
        <v>8651</v>
      </c>
      <c r="C2059" s="14" t="s">
        <v>174</v>
      </c>
    </row>
    <row r="2060" spans="1:3" s="18" customFormat="1" ht="17.25" customHeight="1" x14ac:dyDescent="0.25">
      <c r="A2060" s="14" t="s">
        <v>10336</v>
      </c>
      <c r="B2060" s="14" t="s">
        <v>10337</v>
      </c>
      <c r="C2060" s="14" t="s">
        <v>174</v>
      </c>
    </row>
    <row r="2061" spans="1:3" s="18" customFormat="1" ht="17.25" customHeight="1" x14ac:dyDescent="0.25">
      <c r="A2061" s="14" t="s">
        <v>10014</v>
      </c>
      <c r="B2061" s="14" t="s">
        <v>10015</v>
      </c>
      <c r="C2061" s="14" t="s">
        <v>174</v>
      </c>
    </row>
    <row r="2062" spans="1:3" s="18" customFormat="1" ht="17.25" customHeight="1" x14ac:dyDescent="0.25">
      <c r="A2062" s="14" t="s">
        <v>10036</v>
      </c>
      <c r="B2062" s="14" t="s">
        <v>10037</v>
      </c>
      <c r="C2062" s="14" t="s">
        <v>174</v>
      </c>
    </row>
    <row r="2063" spans="1:3" s="18" customFormat="1" ht="17.25" customHeight="1" x14ac:dyDescent="0.25">
      <c r="A2063" s="14" t="s">
        <v>10034</v>
      </c>
      <c r="B2063" s="14" t="s">
        <v>10035</v>
      </c>
      <c r="C2063" s="14" t="s">
        <v>174</v>
      </c>
    </row>
    <row r="2064" spans="1:3" s="18" customFormat="1" ht="17.25" customHeight="1" x14ac:dyDescent="0.25">
      <c r="A2064" s="14" t="s">
        <v>8733</v>
      </c>
      <c r="B2064" s="14" t="s">
        <v>8734</v>
      </c>
      <c r="C2064" s="14" t="s">
        <v>174</v>
      </c>
    </row>
    <row r="2065" spans="1:3" s="18" customFormat="1" ht="17.25" customHeight="1" x14ac:dyDescent="0.25">
      <c r="A2065" s="14" t="s">
        <v>10187</v>
      </c>
      <c r="B2065" s="14" t="s">
        <v>10188</v>
      </c>
      <c r="C2065" s="14" t="s">
        <v>174</v>
      </c>
    </row>
    <row r="2066" spans="1:3" s="18" customFormat="1" ht="17.25" customHeight="1" x14ac:dyDescent="0.25">
      <c r="A2066" s="14" t="s">
        <v>10067</v>
      </c>
      <c r="B2066" s="14" t="s">
        <v>10068</v>
      </c>
      <c r="C2066" s="14" t="s">
        <v>174</v>
      </c>
    </row>
    <row r="2067" spans="1:3" s="18" customFormat="1" ht="17.25" customHeight="1" x14ac:dyDescent="0.25">
      <c r="A2067" s="14" t="s">
        <v>10193</v>
      </c>
      <c r="B2067" s="14" t="s">
        <v>10194</v>
      </c>
      <c r="C2067" s="14" t="s">
        <v>174</v>
      </c>
    </row>
    <row r="2068" spans="1:3" s="18" customFormat="1" ht="17.25" customHeight="1" x14ac:dyDescent="0.25">
      <c r="A2068" s="14" t="s">
        <v>8700</v>
      </c>
      <c r="B2068" s="14" t="s">
        <v>8701</v>
      </c>
      <c r="C2068" s="14" t="s">
        <v>174</v>
      </c>
    </row>
    <row r="2069" spans="1:3" s="18" customFormat="1" ht="17.25" customHeight="1" x14ac:dyDescent="0.25">
      <c r="A2069" s="14" t="s">
        <v>10340</v>
      </c>
      <c r="B2069" s="14" t="s">
        <v>10341</v>
      </c>
      <c r="C2069" s="14" t="s">
        <v>174</v>
      </c>
    </row>
    <row r="2070" spans="1:3" s="18" customFormat="1" ht="17.25" customHeight="1" x14ac:dyDescent="0.25">
      <c r="A2070" s="14" t="s">
        <v>10069</v>
      </c>
      <c r="B2070" s="14" t="s">
        <v>10070</v>
      </c>
      <c r="C2070" s="14" t="s">
        <v>174</v>
      </c>
    </row>
    <row r="2071" spans="1:3" s="18" customFormat="1" ht="17.25" customHeight="1" x14ac:dyDescent="0.25">
      <c r="A2071" s="14" t="s">
        <v>10071</v>
      </c>
      <c r="B2071" s="14" t="s">
        <v>10072</v>
      </c>
      <c r="C2071" s="14" t="s">
        <v>174</v>
      </c>
    </row>
    <row r="2072" spans="1:3" s="18" customFormat="1" ht="17.25" customHeight="1" x14ac:dyDescent="0.25">
      <c r="A2072" s="14" t="s">
        <v>8731</v>
      </c>
      <c r="B2072" s="14" t="s">
        <v>8732</v>
      </c>
      <c r="C2072" s="14" t="s">
        <v>174</v>
      </c>
    </row>
    <row r="2073" spans="1:3" s="18" customFormat="1" ht="17.25" customHeight="1" x14ac:dyDescent="0.25">
      <c r="A2073" s="14" t="s">
        <v>8770</v>
      </c>
      <c r="B2073" s="14" t="s">
        <v>8771</v>
      </c>
      <c r="C2073" s="14" t="s">
        <v>174</v>
      </c>
    </row>
    <row r="2074" spans="1:3" s="18" customFormat="1" ht="17.25" customHeight="1" x14ac:dyDescent="0.25">
      <c r="A2074" s="14" t="s">
        <v>10073</v>
      </c>
      <c r="B2074" s="14" t="s">
        <v>10074</v>
      </c>
      <c r="C2074" s="14" t="s">
        <v>174</v>
      </c>
    </row>
    <row r="2075" spans="1:3" s="18" customFormat="1" ht="17.25" customHeight="1" x14ac:dyDescent="0.25">
      <c r="A2075" s="14" t="s">
        <v>10161</v>
      </c>
      <c r="B2075" s="14" t="s">
        <v>10162</v>
      </c>
      <c r="C2075" s="14" t="s">
        <v>174</v>
      </c>
    </row>
    <row r="2076" spans="1:3" s="18" customFormat="1" ht="17.25" customHeight="1" x14ac:dyDescent="0.25">
      <c r="A2076" s="14" t="s">
        <v>10197</v>
      </c>
      <c r="B2076" s="14" t="s">
        <v>10198</v>
      </c>
      <c r="C2076" s="14" t="s">
        <v>174</v>
      </c>
    </row>
    <row r="2077" spans="1:3" s="18" customFormat="1" ht="17.25" customHeight="1" x14ac:dyDescent="0.25">
      <c r="A2077" s="14" t="s">
        <v>10085</v>
      </c>
      <c r="B2077" s="14" t="s">
        <v>10086</v>
      </c>
      <c r="C2077" s="14" t="s">
        <v>174</v>
      </c>
    </row>
    <row r="2078" spans="1:3" s="18" customFormat="1" ht="17.25" customHeight="1" x14ac:dyDescent="0.25">
      <c r="A2078" s="14" t="s">
        <v>8705</v>
      </c>
      <c r="B2078" s="14" t="s">
        <v>8706</v>
      </c>
      <c r="C2078" s="14" t="s">
        <v>174</v>
      </c>
    </row>
    <row r="2079" spans="1:3" s="18" customFormat="1" ht="17.25" customHeight="1" x14ac:dyDescent="0.25">
      <c r="A2079" s="14" t="s">
        <v>8678</v>
      </c>
      <c r="B2079" s="14" t="s">
        <v>8679</v>
      </c>
      <c r="C2079" s="14" t="s">
        <v>174</v>
      </c>
    </row>
    <row r="2080" spans="1:3" s="18" customFormat="1" ht="17.25" customHeight="1" x14ac:dyDescent="0.25">
      <c r="A2080" s="14" t="s">
        <v>10024</v>
      </c>
      <c r="B2080" s="14" t="s">
        <v>10025</v>
      </c>
      <c r="C2080" s="14" t="s">
        <v>174</v>
      </c>
    </row>
    <row r="2081" spans="1:3" s="18" customFormat="1" ht="17.25" customHeight="1" x14ac:dyDescent="0.25">
      <c r="A2081" s="14" t="s">
        <v>6106</v>
      </c>
      <c r="B2081" s="14" t="s">
        <v>6107</v>
      </c>
      <c r="C2081" s="14" t="s">
        <v>174</v>
      </c>
    </row>
    <row r="2082" spans="1:3" s="18" customFormat="1" ht="17.25" customHeight="1" x14ac:dyDescent="0.25">
      <c r="A2082" s="14" t="s">
        <v>6104</v>
      </c>
      <c r="B2082" s="14" t="s">
        <v>6105</v>
      </c>
      <c r="C2082" s="14" t="s">
        <v>174</v>
      </c>
    </row>
    <row r="2083" spans="1:3" s="18" customFormat="1" ht="17.25" customHeight="1" x14ac:dyDescent="0.25">
      <c r="A2083" s="14" t="s">
        <v>10083</v>
      </c>
      <c r="B2083" s="14" t="s">
        <v>10084</v>
      </c>
      <c r="C2083" s="14" t="s">
        <v>174</v>
      </c>
    </row>
    <row r="2084" spans="1:3" s="18" customFormat="1" ht="17.25" customHeight="1" x14ac:dyDescent="0.25">
      <c r="A2084" s="14" t="s">
        <v>8752</v>
      </c>
      <c r="B2084" s="14" t="s">
        <v>8753</v>
      </c>
      <c r="C2084" s="14" t="s">
        <v>174</v>
      </c>
    </row>
    <row r="2085" spans="1:3" s="18" customFormat="1" ht="17.25" customHeight="1" x14ac:dyDescent="0.25">
      <c r="A2085" s="14" t="s">
        <v>10157</v>
      </c>
      <c r="B2085" s="14" t="s">
        <v>10158</v>
      </c>
      <c r="C2085" s="14" t="s">
        <v>174</v>
      </c>
    </row>
    <row r="2086" spans="1:3" s="18" customFormat="1" ht="17.25" customHeight="1" x14ac:dyDescent="0.25">
      <c r="A2086" s="14" t="s">
        <v>10150</v>
      </c>
      <c r="B2086" s="14" t="s">
        <v>10151</v>
      </c>
      <c r="C2086" s="14" t="s">
        <v>174</v>
      </c>
    </row>
    <row r="2087" spans="1:3" s="18" customFormat="1" ht="17.25" customHeight="1" x14ac:dyDescent="0.25">
      <c r="A2087" s="14" t="s">
        <v>8754</v>
      </c>
      <c r="B2087" s="14" t="s">
        <v>8755</v>
      </c>
      <c r="C2087" s="14" t="s">
        <v>174</v>
      </c>
    </row>
    <row r="2088" spans="1:3" s="18" customFormat="1" ht="17.25" customHeight="1" x14ac:dyDescent="0.25">
      <c r="A2088" s="14" t="s">
        <v>10032</v>
      </c>
      <c r="B2088" s="14" t="s">
        <v>10033</v>
      </c>
      <c r="C2088" s="14" t="s">
        <v>174</v>
      </c>
    </row>
    <row r="2089" spans="1:3" s="18" customFormat="1" ht="17.25" customHeight="1" x14ac:dyDescent="0.25">
      <c r="A2089" s="14" t="s">
        <v>10138</v>
      </c>
      <c r="B2089" s="14" t="s">
        <v>10139</v>
      </c>
      <c r="C2089" s="14" t="s">
        <v>174</v>
      </c>
    </row>
    <row r="2090" spans="1:3" s="18" customFormat="1" ht="17.25" customHeight="1" x14ac:dyDescent="0.25">
      <c r="A2090" s="14" t="s">
        <v>10163</v>
      </c>
      <c r="B2090" s="14" t="s">
        <v>10164</v>
      </c>
      <c r="C2090" s="14" t="s">
        <v>174</v>
      </c>
    </row>
    <row r="2091" spans="1:3" s="18" customFormat="1" ht="17.25" customHeight="1" x14ac:dyDescent="0.25">
      <c r="A2091" s="14" t="s">
        <v>10132</v>
      </c>
      <c r="B2091" s="14" t="s">
        <v>10133</v>
      </c>
      <c r="C2091" s="14" t="s">
        <v>174</v>
      </c>
    </row>
    <row r="2092" spans="1:3" s="18" customFormat="1" ht="17.25" customHeight="1" x14ac:dyDescent="0.25">
      <c r="A2092" s="14" t="s">
        <v>10020</v>
      </c>
      <c r="B2092" s="14" t="s">
        <v>10021</v>
      </c>
      <c r="C2092" s="14" t="s">
        <v>174</v>
      </c>
    </row>
    <row r="2093" spans="1:3" s="18" customFormat="1" ht="17.25" customHeight="1" x14ac:dyDescent="0.25">
      <c r="A2093" s="14" t="s">
        <v>10134</v>
      </c>
      <c r="B2093" s="14" t="s">
        <v>10135</v>
      </c>
      <c r="C2093" s="14" t="s">
        <v>174</v>
      </c>
    </row>
    <row r="2094" spans="1:3" s="18" customFormat="1" ht="17.25" customHeight="1" x14ac:dyDescent="0.25">
      <c r="A2094" s="14" t="s">
        <v>8743</v>
      </c>
      <c r="B2094" s="14" t="s">
        <v>8744</v>
      </c>
      <c r="C2094" s="14" t="s">
        <v>174</v>
      </c>
    </row>
    <row r="2095" spans="1:3" s="18" customFormat="1" ht="17.25" customHeight="1" x14ac:dyDescent="0.25">
      <c r="A2095" s="14" t="s">
        <v>8745</v>
      </c>
      <c r="B2095" s="14" t="s">
        <v>8744</v>
      </c>
      <c r="C2095" s="14" t="s">
        <v>174</v>
      </c>
    </row>
    <row r="2096" spans="1:3" s="18" customFormat="1" ht="17.25" customHeight="1" x14ac:dyDescent="0.25">
      <c r="A2096" s="14" t="s">
        <v>9938</v>
      </c>
      <c r="B2096" s="14" t="s">
        <v>9939</v>
      </c>
      <c r="C2096" s="14" t="s">
        <v>174</v>
      </c>
    </row>
    <row r="2097" spans="1:3" s="18" customFormat="1" ht="17.25" customHeight="1" x14ac:dyDescent="0.25">
      <c r="A2097" s="14" t="s">
        <v>9936</v>
      </c>
      <c r="B2097" s="14" t="s">
        <v>9937</v>
      </c>
      <c r="C2097" s="14" t="s">
        <v>174</v>
      </c>
    </row>
    <row r="2098" spans="1:3" s="18" customFormat="1" ht="17.25" customHeight="1" x14ac:dyDescent="0.25">
      <c r="A2098" s="14" t="s">
        <v>10144</v>
      </c>
      <c r="B2098" s="14" t="s">
        <v>10145</v>
      </c>
      <c r="C2098" s="14" t="s">
        <v>174</v>
      </c>
    </row>
    <row r="2099" spans="1:3" s="18" customFormat="1" ht="17.25" customHeight="1" x14ac:dyDescent="0.25">
      <c r="A2099" s="14" t="s">
        <v>8680</v>
      </c>
      <c r="B2099" s="14" t="s">
        <v>8681</v>
      </c>
      <c r="C2099" s="14" t="s">
        <v>174</v>
      </c>
    </row>
    <row r="2100" spans="1:3" s="18" customFormat="1" ht="17.25" customHeight="1" x14ac:dyDescent="0.25">
      <c r="A2100" s="14" t="s">
        <v>10079</v>
      </c>
      <c r="B2100" s="14" t="s">
        <v>10080</v>
      </c>
      <c r="C2100" s="14" t="s">
        <v>174</v>
      </c>
    </row>
    <row r="2101" spans="1:3" s="18" customFormat="1" ht="17.25" customHeight="1" x14ac:dyDescent="0.25">
      <c r="A2101" s="14" t="s">
        <v>10130</v>
      </c>
      <c r="B2101" s="14" t="s">
        <v>10131</v>
      </c>
      <c r="C2101" s="14" t="s">
        <v>174</v>
      </c>
    </row>
    <row r="2102" spans="1:3" s="18" customFormat="1" ht="17.25" customHeight="1" x14ac:dyDescent="0.25">
      <c r="A2102" s="14" t="s">
        <v>10016</v>
      </c>
      <c r="B2102" s="14" t="s">
        <v>10017</v>
      </c>
      <c r="C2102" s="14" t="s">
        <v>174</v>
      </c>
    </row>
    <row r="2103" spans="1:3" s="18" customFormat="1" ht="17.25" customHeight="1" x14ac:dyDescent="0.25">
      <c r="A2103" s="14" t="s">
        <v>10232</v>
      </c>
      <c r="B2103" s="14" t="s">
        <v>10233</v>
      </c>
      <c r="C2103" s="14" t="s">
        <v>174</v>
      </c>
    </row>
    <row r="2104" spans="1:3" s="18" customFormat="1" ht="17.25" customHeight="1" x14ac:dyDescent="0.25">
      <c r="A2104" s="14" t="s">
        <v>10077</v>
      </c>
      <c r="B2104" s="14" t="s">
        <v>10078</v>
      </c>
      <c r="C2104" s="14" t="s">
        <v>174</v>
      </c>
    </row>
    <row r="2105" spans="1:3" s="18" customFormat="1" ht="17.25" customHeight="1" x14ac:dyDescent="0.25">
      <c r="A2105" s="14" t="s">
        <v>9926</v>
      </c>
      <c r="B2105" s="14" t="s">
        <v>9927</v>
      </c>
      <c r="C2105" s="14" t="s">
        <v>174</v>
      </c>
    </row>
    <row r="2106" spans="1:3" s="18" customFormat="1" ht="17.25" customHeight="1" x14ac:dyDescent="0.25">
      <c r="A2106" s="14" t="s">
        <v>8741</v>
      </c>
      <c r="B2106" s="14" t="s">
        <v>8742</v>
      </c>
      <c r="C2106" s="14" t="s">
        <v>174</v>
      </c>
    </row>
    <row r="2107" spans="1:3" s="18" customFormat="1" ht="17.25" customHeight="1" x14ac:dyDescent="0.25">
      <c r="A2107" s="14" t="s">
        <v>8702</v>
      </c>
      <c r="B2107" s="14" t="s">
        <v>8703</v>
      </c>
      <c r="C2107" s="14" t="s">
        <v>174</v>
      </c>
    </row>
    <row r="2108" spans="1:3" s="18" customFormat="1" ht="17.25" customHeight="1" x14ac:dyDescent="0.25">
      <c r="A2108" s="14" t="s">
        <v>10075</v>
      </c>
      <c r="B2108" s="14" t="s">
        <v>10076</v>
      </c>
      <c r="C2108" s="14" t="s">
        <v>174</v>
      </c>
    </row>
    <row r="2109" spans="1:3" s="18" customFormat="1" ht="17.25" customHeight="1" x14ac:dyDescent="0.25">
      <c r="A2109" s="14" t="s">
        <v>8739</v>
      </c>
      <c r="B2109" s="14" t="s">
        <v>8740</v>
      </c>
      <c r="C2109" s="14" t="s">
        <v>174</v>
      </c>
    </row>
    <row r="2110" spans="1:3" s="18" customFormat="1" ht="17.25" customHeight="1" x14ac:dyDescent="0.25">
      <c r="A2110" s="14" t="s">
        <v>8737</v>
      </c>
      <c r="B2110" s="14" t="s">
        <v>8738</v>
      </c>
      <c r="C2110" s="14" t="s">
        <v>174</v>
      </c>
    </row>
    <row r="2111" spans="1:3" s="18" customFormat="1" ht="17.25" customHeight="1" x14ac:dyDescent="0.25">
      <c r="A2111" s="14" t="s">
        <v>10224</v>
      </c>
      <c r="B2111" s="14" t="s">
        <v>10225</v>
      </c>
      <c r="C2111" s="14" t="s">
        <v>174</v>
      </c>
    </row>
    <row r="2112" spans="1:3" s="18" customFormat="1" ht="17.25" customHeight="1" x14ac:dyDescent="0.25">
      <c r="A2112" s="14" t="s">
        <v>10128</v>
      </c>
      <c r="B2112" s="14" t="s">
        <v>10129</v>
      </c>
      <c r="C2112" s="14" t="s">
        <v>174</v>
      </c>
    </row>
    <row r="2113" spans="1:3" s="18" customFormat="1" ht="17.25" customHeight="1" x14ac:dyDescent="0.25">
      <c r="A2113" s="14" t="s">
        <v>8684</v>
      </c>
      <c r="B2113" s="14" t="s">
        <v>8685</v>
      </c>
      <c r="C2113" s="14" t="s">
        <v>174</v>
      </c>
    </row>
    <row r="2114" spans="1:3" s="18" customFormat="1" ht="17.25" customHeight="1" x14ac:dyDescent="0.25">
      <c r="A2114" s="14" t="s">
        <v>10338</v>
      </c>
      <c r="B2114" s="14" t="s">
        <v>10339</v>
      </c>
      <c r="C2114" s="14" t="s">
        <v>174</v>
      </c>
    </row>
    <row r="2115" spans="1:3" s="18" customFormat="1" ht="17.25" customHeight="1" x14ac:dyDescent="0.25">
      <c r="A2115" s="14" t="s">
        <v>8707</v>
      </c>
      <c r="B2115" s="14" t="s">
        <v>8708</v>
      </c>
      <c r="C2115" s="14" t="s">
        <v>174</v>
      </c>
    </row>
    <row r="2116" spans="1:3" s="18" customFormat="1" ht="17.25" customHeight="1" x14ac:dyDescent="0.25">
      <c r="A2116" s="14" t="s">
        <v>10265</v>
      </c>
      <c r="B2116" s="14" t="s">
        <v>10266</v>
      </c>
      <c r="C2116" s="14" t="s">
        <v>174</v>
      </c>
    </row>
    <row r="2117" spans="1:3" s="18" customFormat="1" ht="17.25" customHeight="1" x14ac:dyDescent="0.25">
      <c r="A2117" s="14" t="s">
        <v>10191</v>
      </c>
      <c r="B2117" s="14" t="s">
        <v>10192</v>
      </c>
      <c r="C2117" s="14" t="s">
        <v>174</v>
      </c>
    </row>
    <row r="2118" spans="1:3" s="18" customFormat="1" ht="17.25" customHeight="1" x14ac:dyDescent="0.25">
      <c r="A2118" s="14" t="s">
        <v>10091</v>
      </c>
      <c r="B2118" s="14" t="s">
        <v>10092</v>
      </c>
      <c r="C2118" s="14" t="s">
        <v>174</v>
      </c>
    </row>
    <row r="2119" spans="1:3" s="18" customFormat="1" ht="17.25" customHeight="1" x14ac:dyDescent="0.25">
      <c r="A2119" s="14" t="s">
        <v>8690</v>
      </c>
      <c r="B2119" s="14" t="s">
        <v>8691</v>
      </c>
      <c r="C2119" s="14" t="s">
        <v>174</v>
      </c>
    </row>
    <row r="2120" spans="1:3" s="18" customFormat="1" ht="17.25" customHeight="1" x14ac:dyDescent="0.25">
      <c r="A2120" s="14" t="s">
        <v>8688</v>
      </c>
      <c r="B2120" s="14" t="s">
        <v>8689</v>
      </c>
      <c r="C2120" s="14" t="s">
        <v>174</v>
      </c>
    </row>
    <row r="2121" spans="1:3" s="18" customFormat="1" ht="17.25" customHeight="1" x14ac:dyDescent="0.25">
      <c r="A2121" s="14" t="s">
        <v>9930</v>
      </c>
      <c r="B2121" s="14" t="s">
        <v>9931</v>
      </c>
      <c r="C2121" s="14" t="s">
        <v>174</v>
      </c>
    </row>
    <row r="2122" spans="1:3" s="18" customFormat="1" ht="17.25" customHeight="1" x14ac:dyDescent="0.25">
      <c r="A2122" s="14" t="s">
        <v>10022</v>
      </c>
      <c r="B2122" s="14" t="s">
        <v>10023</v>
      </c>
      <c r="C2122" s="14" t="s">
        <v>174</v>
      </c>
    </row>
    <row r="2123" spans="1:3" s="18" customFormat="1" ht="17.25" customHeight="1" x14ac:dyDescent="0.25">
      <c r="A2123" s="14" t="s">
        <v>8766</v>
      </c>
      <c r="B2123" s="14" t="s">
        <v>8767</v>
      </c>
      <c r="C2123" s="14" t="s">
        <v>174</v>
      </c>
    </row>
    <row r="2124" spans="1:3" s="18" customFormat="1" ht="17.25" customHeight="1" x14ac:dyDescent="0.25">
      <c r="A2124" s="14" t="s">
        <v>8768</v>
      </c>
      <c r="B2124" s="14" t="s">
        <v>8769</v>
      </c>
      <c r="C2124" s="14" t="s">
        <v>174</v>
      </c>
    </row>
    <row r="2125" spans="1:3" s="18" customFormat="1" ht="17.25" customHeight="1" x14ac:dyDescent="0.25">
      <c r="A2125" s="14" t="s">
        <v>10126</v>
      </c>
      <c r="B2125" s="14" t="s">
        <v>10127</v>
      </c>
      <c r="C2125" s="14" t="s">
        <v>174</v>
      </c>
    </row>
    <row r="2126" spans="1:3" s="18" customFormat="1" ht="17.25" customHeight="1" x14ac:dyDescent="0.25">
      <c r="A2126" s="14" t="s">
        <v>10112</v>
      </c>
      <c r="B2126" s="14" t="s">
        <v>10113</v>
      </c>
      <c r="C2126" s="14" t="s">
        <v>174</v>
      </c>
    </row>
    <row r="2127" spans="1:3" s="18" customFormat="1" ht="17.25" customHeight="1" x14ac:dyDescent="0.25">
      <c r="A2127" s="14" t="s">
        <v>10110</v>
      </c>
      <c r="B2127" s="14" t="s">
        <v>10111</v>
      </c>
      <c r="C2127" s="14" t="s">
        <v>174</v>
      </c>
    </row>
    <row r="2128" spans="1:3" s="18" customFormat="1" ht="17.25" customHeight="1" x14ac:dyDescent="0.25">
      <c r="A2128" s="14" t="s">
        <v>8748</v>
      </c>
      <c r="B2128" s="14" t="s">
        <v>8749</v>
      </c>
      <c r="C2128" s="14" t="s">
        <v>174</v>
      </c>
    </row>
    <row r="2129" spans="1:3" s="18" customFormat="1" ht="17.25" customHeight="1" x14ac:dyDescent="0.25">
      <c r="A2129" s="14" t="s">
        <v>10228</v>
      </c>
      <c r="B2129" s="14" t="s">
        <v>10229</v>
      </c>
      <c r="C2129" s="14" t="s">
        <v>174</v>
      </c>
    </row>
    <row r="2130" spans="1:3" s="18" customFormat="1" ht="17.25" customHeight="1" x14ac:dyDescent="0.25">
      <c r="A2130" s="14" t="s">
        <v>8764</v>
      </c>
      <c r="B2130" s="14" t="s">
        <v>8765</v>
      </c>
      <c r="C2130" s="14" t="s">
        <v>174</v>
      </c>
    </row>
    <row r="2131" spans="1:3" s="18" customFormat="1" ht="17.25" customHeight="1" x14ac:dyDescent="0.25">
      <c r="A2131" s="14" t="s">
        <v>10026</v>
      </c>
      <c r="B2131" s="14" t="s">
        <v>10027</v>
      </c>
      <c r="C2131" s="14" t="s">
        <v>174</v>
      </c>
    </row>
    <row r="2132" spans="1:3" s="18" customFormat="1" ht="17.25" customHeight="1" x14ac:dyDescent="0.25">
      <c r="A2132" s="14" t="s">
        <v>10114</v>
      </c>
      <c r="B2132" s="14" t="s">
        <v>10115</v>
      </c>
      <c r="C2132" s="14" t="s">
        <v>174</v>
      </c>
    </row>
    <row r="2133" spans="1:3" s="18" customFormat="1" ht="17.25" customHeight="1" x14ac:dyDescent="0.25">
      <c r="A2133" s="14" t="s">
        <v>8686</v>
      </c>
      <c r="B2133" s="14" t="s">
        <v>8687</v>
      </c>
      <c r="C2133" s="14" t="s">
        <v>174</v>
      </c>
    </row>
    <row r="2134" spans="1:3" s="18" customFormat="1" ht="17.25" customHeight="1" x14ac:dyDescent="0.25">
      <c r="A2134" s="14" t="s">
        <v>10116</v>
      </c>
      <c r="B2134" s="14" t="s">
        <v>10117</v>
      </c>
      <c r="C2134" s="14" t="s">
        <v>174</v>
      </c>
    </row>
    <row r="2135" spans="1:3" s="18" customFormat="1" ht="17.25" customHeight="1" x14ac:dyDescent="0.25">
      <c r="A2135" s="14" t="s">
        <v>3023</v>
      </c>
      <c r="B2135" s="14" t="s">
        <v>3024</v>
      </c>
      <c r="C2135" s="14" t="s">
        <v>174</v>
      </c>
    </row>
    <row r="2136" spans="1:3" s="18" customFormat="1" ht="17.25" customHeight="1" x14ac:dyDescent="0.25">
      <c r="A2136" s="14" t="s">
        <v>8746</v>
      </c>
      <c r="B2136" s="14" t="s">
        <v>8747</v>
      </c>
      <c r="C2136" s="14" t="s">
        <v>174</v>
      </c>
    </row>
    <row r="2137" spans="1:3" s="18" customFormat="1" ht="17.25" customHeight="1" x14ac:dyDescent="0.25">
      <c r="A2137" s="14" t="s">
        <v>10108</v>
      </c>
      <c r="B2137" s="14" t="s">
        <v>10109</v>
      </c>
      <c r="C2137" s="14" t="s">
        <v>174</v>
      </c>
    </row>
    <row r="2138" spans="1:3" s="18" customFormat="1" ht="17.25" customHeight="1" x14ac:dyDescent="0.25">
      <c r="A2138" s="14" t="s">
        <v>10195</v>
      </c>
      <c r="B2138" s="14" t="s">
        <v>10196</v>
      </c>
      <c r="C2138" s="14" t="s">
        <v>174</v>
      </c>
    </row>
    <row r="2139" spans="1:3" s="18" customFormat="1" ht="17.25" customHeight="1" x14ac:dyDescent="0.25">
      <c r="A2139" s="14" t="s">
        <v>8762</v>
      </c>
      <c r="B2139" s="14" t="s">
        <v>8763</v>
      </c>
      <c r="C2139" s="14" t="s">
        <v>174</v>
      </c>
    </row>
    <row r="2140" spans="1:3" s="18" customFormat="1" ht="17.25" customHeight="1" x14ac:dyDescent="0.25">
      <c r="A2140" s="14" t="s">
        <v>8682</v>
      </c>
      <c r="B2140" s="14" t="s">
        <v>8683</v>
      </c>
      <c r="C2140" s="14" t="s">
        <v>174</v>
      </c>
    </row>
    <row r="2141" spans="1:3" s="18" customFormat="1" ht="17.25" customHeight="1" x14ac:dyDescent="0.25">
      <c r="A2141" s="14" t="s">
        <v>9932</v>
      </c>
      <c r="B2141" s="14" t="s">
        <v>9933</v>
      </c>
      <c r="C2141" s="14" t="s">
        <v>174</v>
      </c>
    </row>
    <row r="2142" spans="1:3" s="18" customFormat="1" ht="17.25" customHeight="1" x14ac:dyDescent="0.25">
      <c r="A2142" s="14" t="s">
        <v>10012</v>
      </c>
      <c r="B2142" s="14" t="s">
        <v>10013</v>
      </c>
      <c r="C2142" s="14" t="s">
        <v>174</v>
      </c>
    </row>
    <row r="2143" spans="1:3" s="18" customFormat="1" ht="17.25" customHeight="1" x14ac:dyDescent="0.25">
      <c r="A2143" s="14" t="s">
        <v>9924</v>
      </c>
      <c r="B2143" s="14" t="s">
        <v>9925</v>
      </c>
      <c r="C2143" s="14" t="s">
        <v>174</v>
      </c>
    </row>
    <row r="2144" spans="1:3" s="18" customFormat="1" ht="17.25" customHeight="1" x14ac:dyDescent="0.25">
      <c r="A2144" s="14" t="s">
        <v>10106</v>
      </c>
      <c r="B2144" s="14" t="s">
        <v>10107</v>
      </c>
      <c r="C2144" s="14" t="s">
        <v>174</v>
      </c>
    </row>
    <row r="2145" spans="1:3" s="18" customFormat="1" ht="17.25" customHeight="1" x14ac:dyDescent="0.25">
      <c r="A2145" s="14" t="s">
        <v>10104</v>
      </c>
      <c r="B2145" s="14" t="s">
        <v>10105</v>
      </c>
      <c r="C2145" s="14" t="s">
        <v>174</v>
      </c>
    </row>
    <row r="2146" spans="1:3" s="18" customFormat="1" ht="17.25" customHeight="1" x14ac:dyDescent="0.25">
      <c r="A2146" s="14" t="s">
        <v>10267</v>
      </c>
      <c r="B2146" s="14" t="s">
        <v>10268</v>
      </c>
      <c r="C2146" s="14" t="s">
        <v>174</v>
      </c>
    </row>
    <row r="2147" spans="1:3" s="18" customFormat="1" ht="17.25" customHeight="1" x14ac:dyDescent="0.25">
      <c r="A2147" s="14" t="s">
        <v>10101</v>
      </c>
      <c r="B2147" s="14" t="s">
        <v>10102</v>
      </c>
      <c r="C2147" s="14" t="s">
        <v>174</v>
      </c>
    </row>
    <row r="2148" spans="1:3" s="18" customFormat="1" ht="17.25" customHeight="1" x14ac:dyDescent="0.25">
      <c r="A2148" s="14" t="s">
        <v>8719</v>
      </c>
      <c r="B2148" s="14" t="s">
        <v>8720</v>
      </c>
      <c r="C2148" s="14" t="s">
        <v>174</v>
      </c>
    </row>
    <row r="2149" spans="1:3" s="18" customFormat="1" ht="17.25" customHeight="1" x14ac:dyDescent="0.25">
      <c r="A2149" s="14" t="s">
        <v>8717</v>
      </c>
      <c r="B2149" s="14" t="s">
        <v>8718</v>
      </c>
      <c r="C2149" s="14" t="s">
        <v>174</v>
      </c>
    </row>
    <row r="2150" spans="1:3" s="18" customFormat="1" ht="17.25" customHeight="1" x14ac:dyDescent="0.25">
      <c r="A2150" s="14" t="s">
        <v>10152</v>
      </c>
      <c r="B2150" s="14" t="s">
        <v>10153</v>
      </c>
      <c r="C2150" s="14" t="s">
        <v>174</v>
      </c>
    </row>
    <row r="2151" spans="1:3" s="18" customFormat="1" ht="17.25" customHeight="1" x14ac:dyDescent="0.25">
      <c r="A2151" s="14" t="s">
        <v>8721</v>
      </c>
      <c r="B2151" s="14" t="s">
        <v>8722</v>
      </c>
      <c r="C2151" s="14" t="s">
        <v>174</v>
      </c>
    </row>
    <row r="2152" spans="1:3" s="18" customFormat="1" ht="17.25" customHeight="1" x14ac:dyDescent="0.25">
      <c r="A2152" s="14" t="s">
        <v>10099</v>
      </c>
      <c r="B2152" s="14" t="s">
        <v>10100</v>
      </c>
      <c r="C2152" s="14" t="s">
        <v>174</v>
      </c>
    </row>
    <row r="2153" spans="1:3" s="18" customFormat="1" ht="17.25" customHeight="1" x14ac:dyDescent="0.25">
      <c r="A2153" s="14" t="s">
        <v>8723</v>
      </c>
      <c r="B2153" s="14" t="s">
        <v>8724</v>
      </c>
      <c r="C2153" s="14" t="s">
        <v>174</v>
      </c>
    </row>
    <row r="2154" spans="1:3" s="18" customFormat="1" ht="17.25" customHeight="1" x14ac:dyDescent="0.25">
      <c r="A2154" s="14" t="s">
        <v>8725</v>
      </c>
      <c r="B2154" s="14" t="s">
        <v>8726</v>
      </c>
      <c r="C2154" s="14" t="s">
        <v>174</v>
      </c>
    </row>
    <row r="2155" spans="1:3" s="18" customFormat="1" ht="17.25" customHeight="1" x14ac:dyDescent="0.25">
      <c r="A2155" s="14" t="s">
        <v>9934</v>
      </c>
      <c r="B2155" s="14" t="s">
        <v>9935</v>
      </c>
      <c r="C2155" s="14" t="s">
        <v>174</v>
      </c>
    </row>
    <row r="2156" spans="1:3" s="18" customFormat="1" ht="17.25" customHeight="1" x14ac:dyDescent="0.25">
      <c r="A2156" s="14" t="s">
        <v>10159</v>
      </c>
      <c r="B2156" s="14" t="s">
        <v>10160</v>
      </c>
      <c r="C2156" s="14" t="s">
        <v>174</v>
      </c>
    </row>
    <row r="2157" spans="1:3" s="18" customFormat="1" ht="17.25" customHeight="1" x14ac:dyDescent="0.25">
      <c r="A2157" s="14" t="s">
        <v>8760</v>
      </c>
      <c r="B2157" s="14" t="s">
        <v>8761</v>
      </c>
      <c r="C2157" s="14" t="s">
        <v>174</v>
      </c>
    </row>
    <row r="2158" spans="1:3" s="18" customFormat="1" ht="17.25" customHeight="1" x14ac:dyDescent="0.25">
      <c r="A2158" s="14" t="s">
        <v>10097</v>
      </c>
      <c r="B2158" s="14" t="s">
        <v>10098</v>
      </c>
      <c r="C2158" s="14" t="s">
        <v>174</v>
      </c>
    </row>
    <row r="2159" spans="1:3" s="18" customFormat="1" ht="17.25" customHeight="1" x14ac:dyDescent="0.25">
      <c r="A2159" s="14" t="s">
        <v>8758</v>
      </c>
      <c r="B2159" s="14" t="s">
        <v>8759</v>
      </c>
      <c r="C2159" s="14" t="s">
        <v>174</v>
      </c>
    </row>
    <row r="2160" spans="1:3" s="18" customFormat="1" ht="17.25" customHeight="1" x14ac:dyDescent="0.25">
      <c r="A2160" s="14" t="s">
        <v>10226</v>
      </c>
      <c r="B2160" s="14" t="s">
        <v>10227</v>
      </c>
      <c r="C2160" s="14" t="s">
        <v>174</v>
      </c>
    </row>
    <row r="2161" spans="1:3" s="18" customFormat="1" ht="17.25" customHeight="1" x14ac:dyDescent="0.25">
      <c r="A2161" s="14" t="s">
        <v>10095</v>
      </c>
      <c r="B2161" s="14" t="s">
        <v>10096</v>
      </c>
      <c r="C2161" s="14" t="s">
        <v>174</v>
      </c>
    </row>
    <row r="2162" spans="1:3" s="18" customFormat="1" ht="17.25" customHeight="1" x14ac:dyDescent="0.25">
      <c r="A2162" s="14" t="s">
        <v>172</v>
      </c>
      <c r="B2162" s="14" t="s">
        <v>173</v>
      </c>
      <c r="C2162" s="14" t="s">
        <v>174</v>
      </c>
    </row>
    <row r="2163" spans="1:3" s="18" customFormat="1" ht="17.25" customHeight="1" x14ac:dyDescent="0.25">
      <c r="A2163" s="14" t="s">
        <v>10148</v>
      </c>
      <c r="B2163" s="14" t="s">
        <v>10149</v>
      </c>
      <c r="C2163" s="14" t="s">
        <v>174</v>
      </c>
    </row>
    <row r="2164" spans="1:3" s="18" customFormat="1" ht="17.25" customHeight="1" x14ac:dyDescent="0.25">
      <c r="A2164" s="14" t="s">
        <v>10165</v>
      </c>
      <c r="B2164" s="14" t="s">
        <v>10166</v>
      </c>
      <c r="C2164" s="14" t="s">
        <v>174</v>
      </c>
    </row>
    <row r="2165" spans="1:3" s="18" customFormat="1" ht="17.25" customHeight="1" x14ac:dyDescent="0.25">
      <c r="A2165" s="14" t="s">
        <v>10146</v>
      </c>
      <c r="B2165" s="14" t="s">
        <v>10147</v>
      </c>
      <c r="C2165" s="14" t="s">
        <v>174</v>
      </c>
    </row>
    <row r="2166" spans="1:3" s="18" customFormat="1" ht="17.25" customHeight="1" x14ac:dyDescent="0.25">
      <c r="A2166" s="14" t="s">
        <v>8729</v>
      </c>
      <c r="B2166" s="14" t="s">
        <v>8730</v>
      </c>
      <c r="C2166" s="14" t="s">
        <v>174</v>
      </c>
    </row>
    <row r="2167" spans="1:3" s="18" customFormat="1" ht="17.25" customHeight="1" x14ac:dyDescent="0.25">
      <c r="A2167" s="14" t="s">
        <v>10093</v>
      </c>
      <c r="B2167" s="14" t="s">
        <v>10094</v>
      </c>
      <c r="C2167" s="14" t="s">
        <v>174</v>
      </c>
    </row>
    <row r="2168" spans="1:3" s="18" customFormat="1" ht="17.25" customHeight="1" x14ac:dyDescent="0.25">
      <c r="A2168" s="14" t="s">
        <v>8727</v>
      </c>
      <c r="B2168" s="14" t="s">
        <v>8728</v>
      </c>
      <c r="C2168" s="14" t="s">
        <v>174</v>
      </c>
    </row>
    <row r="2169" spans="1:3" s="18" customFormat="1" ht="17.25" customHeight="1" x14ac:dyDescent="0.25">
      <c r="A2169" s="14" t="s">
        <v>10123</v>
      </c>
      <c r="B2169" s="14" t="s">
        <v>10124</v>
      </c>
      <c r="C2169" s="14" t="s">
        <v>174</v>
      </c>
    </row>
    <row r="2170" spans="1:3" s="18" customFormat="1" ht="17.25" customHeight="1" x14ac:dyDescent="0.25">
      <c r="A2170" s="14" t="s">
        <v>10234</v>
      </c>
      <c r="B2170" s="14" t="s">
        <v>10235</v>
      </c>
      <c r="C2170" s="14" t="s">
        <v>174</v>
      </c>
    </row>
    <row r="2171" spans="1:3" s="18" customFormat="1" ht="17.25" customHeight="1" x14ac:dyDescent="0.25">
      <c r="A2171" s="14" t="s">
        <v>7419</v>
      </c>
      <c r="B2171" s="14" t="s">
        <v>7420</v>
      </c>
      <c r="C2171" s="14" t="s">
        <v>5</v>
      </c>
    </row>
    <row r="2172" spans="1:3" s="18" customFormat="1" ht="17.25" customHeight="1" x14ac:dyDescent="0.25">
      <c r="A2172" s="14" t="s">
        <v>3116</v>
      </c>
      <c r="B2172" s="14" t="s">
        <v>3117</v>
      </c>
      <c r="C2172" s="14" t="s">
        <v>5</v>
      </c>
    </row>
    <row r="2173" spans="1:3" s="18" customFormat="1" ht="17.25" customHeight="1" x14ac:dyDescent="0.25">
      <c r="A2173" s="14" t="str">
        <f>"02302840042"</f>
        <v>02302840042</v>
      </c>
      <c r="B2173" s="14" t="s">
        <v>5166</v>
      </c>
      <c r="C2173" s="14" t="s">
        <v>5</v>
      </c>
    </row>
    <row r="2174" spans="1:3" s="18" customFormat="1" ht="17.25" customHeight="1" x14ac:dyDescent="0.25">
      <c r="A2174" s="14" t="str">
        <f>"02920640048"</f>
        <v>02920640048</v>
      </c>
      <c r="B2174" s="14" t="s">
        <v>4979</v>
      </c>
      <c r="C2174" s="14" t="s">
        <v>5</v>
      </c>
    </row>
    <row r="2175" spans="1:3" s="18" customFormat="1" ht="17.25" customHeight="1" x14ac:dyDescent="0.25">
      <c r="A2175" s="14" t="str">
        <f>"03331910046"</f>
        <v>03331910046</v>
      </c>
      <c r="B2175" s="14" t="s">
        <v>5054</v>
      </c>
      <c r="C2175" s="14" t="s">
        <v>5</v>
      </c>
    </row>
    <row r="2176" spans="1:3" s="18" customFormat="1" ht="17.25" customHeight="1" x14ac:dyDescent="0.25">
      <c r="A2176" s="14" t="str">
        <f>"02245170044"</f>
        <v>02245170044</v>
      </c>
      <c r="B2176" s="14" t="s">
        <v>793</v>
      </c>
      <c r="C2176" s="14" t="s">
        <v>5</v>
      </c>
    </row>
    <row r="2177" spans="1:3" s="18" customFormat="1" ht="17.25" customHeight="1" x14ac:dyDescent="0.25">
      <c r="A2177" s="14" t="s">
        <v>2534</v>
      </c>
      <c r="B2177" s="14" t="s">
        <v>2535</v>
      </c>
      <c r="C2177" s="14" t="s">
        <v>5</v>
      </c>
    </row>
    <row r="2178" spans="1:3" s="18" customFormat="1" ht="17.25" customHeight="1" x14ac:dyDescent="0.25">
      <c r="A2178" s="14" t="str">
        <f>"00605890045"</f>
        <v>00605890045</v>
      </c>
      <c r="B2178" s="14" t="s">
        <v>5896</v>
      </c>
      <c r="C2178" s="14" t="s">
        <v>5</v>
      </c>
    </row>
    <row r="2179" spans="1:3" s="18" customFormat="1" ht="17.25" customHeight="1" x14ac:dyDescent="0.25">
      <c r="A2179" s="14" t="s">
        <v>2645</v>
      </c>
      <c r="B2179" s="14" t="s">
        <v>2646</v>
      </c>
      <c r="C2179" s="14" t="s">
        <v>5</v>
      </c>
    </row>
    <row r="2180" spans="1:3" s="18" customFormat="1" ht="17.25" customHeight="1" x14ac:dyDescent="0.25">
      <c r="A2180" s="14" t="s">
        <v>2640</v>
      </c>
      <c r="B2180" s="14" t="s">
        <v>2641</v>
      </c>
      <c r="C2180" s="14" t="s">
        <v>5</v>
      </c>
    </row>
    <row r="2181" spans="1:3" s="18" customFormat="1" ht="17.25" customHeight="1" x14ac:dyDescent="0.25">
      <c r="A2181" s="14" t="s">
        <v>10142</v>
      </c>
      <c r="B2181" s="14" t="s">
        <v>10143</v>
      </c>
      <c r="C2181" s="14" t="s">
        <v>5</v>
      </c>
    </row>
    <row r="2182" spans="1:3" s="18" customFormat="1" ht="17.25" customHeight="1" x14ac:dyDescent="0.25">
      <c r="A2182" s="14" t="s">
        <v>2604</v>
      </c>
      <c r="B2182" s="14" t="s">
        <v>2605</v>
      </c>
      <c r="C2182" s="14" t="s">
        <v>5</v>
      </c>
    </row>
    <row r="2183" spans="1:3" s="18" customFormat="1" ht="17.25" customHeight="1" x14ac:dyDescent="0.25">
      <c r="A2183" s="14" t="s">
        <v>2550</v>
      </c>
      <c r="B2183" s="14" t="s">
        <v>2551</v>
      </c>
      <c r="C2183" s="14" t="s">
        <v>5</v>
      </c>
    </row>
    <row r="2184" spans="1:3" s="18" customFormat="1" ht="17.25" customHeight="1" x14ac:dyDescent="0.25">
      <c r="A2184" s="14" t="str">
        <f>"02281510046"</f>
        <v>02281510046</v>
      </c>
      <c r="B2184" s="14" t="s">
        <v>804</v>
      </c>
      <c r="C2184" s="14" t="s">
        <v>5</v>
      </c>
    </row>
    <row r="2185" spans="1:3" s="18" customFormat="1" ht="17.25" customHeight="1" x14ac:dyDescent="0.25">
      <c r="A2185" s="14" t="str">
        <f>"00227250040"</f>
        <v>00227250040</v>
      </c>
      <c r="B2185" s="14" t="s">
        <v>2417</v>
      </c>
      <c r="C2185" s="14" t="s">
        <v>5</v>
      </c>
    </row>
    <row r="2186" spans="1:3" s="18" customFormat="1" ht="17.25" customHeight="1" x14ac:dyDescent="0.25">
      <c r="A2186" s="14" t="str">
        <f>"00450870043"</f>
        <v>00450870043</v>
      </c>
      <c r="B2186" s="14" t="s">
        <v>7968</v>
      </c>
      <c r="C2186" s="14" t="s">
        <v>5</v>
      </c>
    </row>
    <row r="2187" spans="1:3" s="18" customFormat="1" ht="17.25" customHeight="1" x14ac:dyDescent="0.25">
      <c r="A2187" s="14" t="str">
        <f>"03163680048"</f>
        <v>03163680048</v>
      </c>
      <c r="B2187" s="14" t="s">
        <v>782</v>
      </c>
      <c r="C2187" s="14" t="s">
        <v>5</v>
      </c>
    </row>
    <row r="2188" spans="1:3" s="18" customFormat="1" ht="17.25" customHeight="1" x14ac:dyDescent="0.25">
      <c r="A2188" s="14" t="str">
        <f>"02513560041"</f>
        <v>02513560041</v>
      </c>
      <c r="B2188" s="14" t="s">
        <v>4434</v>
      </c>
      <c r="C2188" s="14" t="s">
        <v>5</v>
      </c>
    </row>
    <row r="2189" spans="1:3" s="18" customFormat="1" ht="17.25" customHeight="1" x14ac:dyDescent="0.25">
      <c r="A2189" s="14" t="str">
        <f>"03211440049"</f>
        <v>03211440049</v>
      </c>
      <c r="B2189" s="14" t="s">
        <v>766</v>
      </c>
      <c r="C2189" s="14" t="s">
        <v>5</v>
      </c>
    </row>
    <row r="2190" spans="1:3" s="18" customFormat="1" ht="17.25" customHeight="1" x14ac:dyDescent="0.25">
      <c r="A2190" s="14" t="str">
        <f>"02522060041"</f>
        <v>02522060041</v>
      </c>
      <c r="B2190" s="14" t="s">
        <v>7124</v>
      </c>
      <c r="C2190" s="14" t="s">
        <v>5</v>
      </c>
    </row>
    <row r="2191" spans="1:3" s="18" customFormat="1" ht="17.25" customHeight="1" x14ac:dyDescent="0.25">
      <c r="A2191" s="14" t="str">
        <f>"03074970041"</f>
        <v>03074970041</v>
      </c>
      <c r="B2191" s="14" t="s">
        <v>837</v>
      </c>
      <c r="C2191" s="14" t="s">
        <v>5</v>
      </c>
    </row>
    <row r="2192" spans="1:3" s="18" customFormat="1" ht="17.25" customHeight="1" x14ac:dyDescent="0.25">
      <c r="A2192" s="14" t="str">
        <f>"00796910040"</f>
        <v>00796910040</v>
      </c>
      <c r="B2192" s="14" t="s">
        <v>5897</v>
      </c>
      <c r="C2192" s="14" t="s">
        <v>5</v>
      </c>
    </row>
    <row r="2193" spans="1:3" s="18" customFormat="1" ht="17.25" customHeight="1" x14ac:dyDescent="0.25">
      <c r="A2193" s="14" t="str">
        <f>"02653710042"</f>
        <v>02653710042</v>
      </c>
      <c r="B2193" s="14" t="s">
        <v>7125</v>
      </c>
      <c r="C2193" s="14" t="s">
        <v>5</v>
      </c>
    </row>
    <row r="2194" spans="1:3" s="18" customFormat="1" ht="17.25" customHeight="1" x14ac:dyDescent="0.25">
      <c r="A2194" s="14" t="str">
        <f>"03291760043"</f>
        <v>03291760043</v>
      </c>
      <c r="B2194" s="14" t="s">
        <v>5173</v>
      </c>
      <c r="C2194" s="14" t="s">
        <v>5</v>
      </c>
    </row>
    <row r="2195" spans="1:3" s="18" customFormat="1" ht="17.25" customHeight="1" x14ac:dyDescent="0.25">
      <c r="A2195" s="14" t="str">
        <f>"02752070041"</f>
        <v>02752070041</v>
      </c>
      <c r="B2195" s="14" t="s">
        <v>850</v>
      </c>
      <c r="C2195" s="14" t="s">
        <v>5</v>
      </c>
    </row>
    <row r="2196" spans="1:3" s="18" customFormat="1" ht="17.25" customHeight="1" x14ac:dyDescent="0.25">
      <c r="A2196" s="14" t="str">
        <f>"02816360040"</f>
        <v>02816360040</v>
      </c>
      <c r="B2196" s="14" t="s">
        <v>5851</v>
      </c>
      <c r="C2196" s="14" t="s">
        <v>5</v>
      </c>
    </row>
    <row r="2197" spans="1:3" s="18" customFormat="1" ht="17.25" customHeight="1" x14ac:dyDescent="0.25">
      <c r="A2197" s="14" t="str">
        <f>"02130450048"</f>
        <v>02130450048</v>
      </c>
      <c r="B2197" s="14" t="s">
        <v>847</v>
      </c>
      <c r="C2197" s="14" t="s">
        <v>5</v>
      </c>
    </row>
    <row r="2198" spans="1:3" s="18" customFormat="1" ht="17.25" customHeight="1" x14ac:dyDescent="0.25">
      <c r="A2198" s="14" t="str">
        <f>"02120010042"</f>
        <v>02120010042</v>
      </c>
      <c r="B2198" s="14" t="s">
        <v>784</v>
      </c>
      <c r="C2198" s="14" t="s">
        <v>5</v>
      </c>
    </row>
    <row r="2199" spans="1:3" s="18" customFormat="1" ht="17.25" customHeight="1" x14ac:dyDescent="0.25">
      <c r="A2199" s="14" t="str">
        <f>"02876860046"</f>
        <v>02876860046</v>
      </c>
      <c r="B2199" s="14" t="s">
        <v>5328</v>
      </c>
      <c r="C2199" s="14" t="s">
        <v>5</v>
      </c>
    </row>
    <row r="2200" spans="1:3" s="18" customFormat="1" ht="17.25" customHeight="1" x14ac:dyDescent="0.25">
      <c r="A2200" s="14" t="s">
        <v>8821</v>
      </c>
      <c r="B2200" s="14" t="s">
        <v>8822</v>
      </c>
      <c r="C2200" s="14" t="s">
        <v>5</v>
      </c>
    </row>
    <row r="2201" spans="1:3" s="18" customFormat="1" ht="17.25" customHeight="1" x14ac:dyDescent="0.25">
      <c r="A2201" s="14" t="s">
        <v>2538</v>
      </c>
      <c r="B2201" s="14" t="s">
        <v>2539</v>
      </c>
      <c r="C2201" s="14" t="s">
        <v>5</v>
      </c>
    </row>
    <row r="2202" spans="1:3" s="18" customFormat="1" ht="17.25" customHeight="1" x14ac:dyDescent="0.25">
      <c r="A2202" s="14" t="s">
        <v>5102</v>
      </c>
      <c r="B2202" s="14" t="s">
        <v>5103</v>
      </c>
      <c r="C2202" s="14" t="s">
        <v>5</v>
      </c>
    </row>
    <row r="2203" spans="1:3" s="18" customFormat="1" ht="17.25" customHeight="1" x14ac:dyDescent="0.25">
      <c r="A2203" s="14" t="s">
        <v>2846</v>
      </c>
      <c r="B2203" s="14" t="s">
        <v>2847</v>
      </c>
      <c r="C2203" s="14" t="s">
        <v>5</v>
      </c>
    </row>
    <row r="2204" spans="1:3" s="18" customFormat="1" ht="17.25" customHeight="1" x14ac:dyDescent="0.25">
      <c r="A2204" s="14" t="s">
        <v>7918</v>
      </c>
      <c r="B2204" s="14" t="s">
        <v>7919</v>
      </c>
      <c r="C2204" s="14" t="s">
        <v>5</v>
      </c>
    </row>
    <row r="2205" spans="1:3" s="18" customFormat="1" ht="17.25" customHeight="1" x14ac:dyDescent="0.25">
      <c r="A2205" s="14" t="s">
        <v>5941</v>
      </c>
      <c r="B2205" s="14" t="s">
        <v>5942</v>
      </c>
      <c r="C2205" s="14" t="s">
        <v>5</v>
      </c>
    </row>
    <row r="2206" spans="1:3" s="18" customFormat="1" ht="17.25" customHeight="1" x14ac:dyDescent="0.25">
      <c r="A2206" s="14" t="s">
        <v>5939</v>
      </c>
      <c r="B2206" s="14" t="s">
        <v>5940</v>
      </c>
      <c r="C2206" s="14" t="s">
        <v>5</v>
      </c>
    </row>
    <row r="2207" spans="1:3" s="18" customFormat="1" ht="17.25" customHeight="1" x14ac:dyDescent="0.25">
      <c r="A2207" s="14" t="s">
        <v>7399</v>
      </c>
      <c r="B2207" s="14" t="s">
        <v>7400</v>
      </c>
      <c r="C2207" s="14" t="s">
        <v>5</v>
      </c>
    </row>
    <row r="2208" spans="1:3" s="18" customFormat="1" ht="17.25" customHeight="1" x14ac:dyDescent="0.25">
      <c r="A2208" s="14" t="s">
        <v>6057</v>
      </c>
      <c r="B2208" s="14" t="s">
        <v>6058</v>
      </c>
      <c r="C2208" s="14" t="s">
        <v>5</v>
      </c>
    </row>
    <row r="2209" spans="1:3" s="18" customFormat="1" ht="17.25" customHeight="1" x14ac:dyDescent="0.25">
      <c r="A2209" s="14" t="s">
        <v>2531</v>
      </c>
      <c r="B2209" s="14" t="s">
        <v>2532</v>
      </c>
      <c r="C2209" s="14" t="s">
        <v>5</v>
      </c>
    </row>
    <row r="2210" spans="1:3" s="18" customFormat="1" ht="17.25" customHeight="1" x14ac:dyDescent="0.25">
      <c r="A2210" s="14" t="str">
        <f>"02145090045"</f>
        <v>02145090045</v>
      </c>
      <c r="B2210" s="14" t="s">
        <v>6877</v>
      </c>
      <c r="C2210" s="14" t="s">
        <v>5</v>
      </c>
    </row>
    <row r="2211" spans="1:3" s="18" customFormat="1" ht="17.25" customHeight="1" x14ac:dyDescent="0.25">
      <c r="A2211" s="14" t="s">
        <v>5167</v>
      </c>
      <c r="B2211" s="14" t="s">
        <v>5168</v>
      </c>
      <c r="C2211" s="14" t="s">
        <v>5</v>
      </c>
    </row>
    <row r="2212" spans="1:3" s="18" customFormat="1" ht="17.25" customHeight="1" x14ac:dyDescent="0.25">
      <c r="A2212" s="14" t="s">
        <v>5479</v>
      </c>
      <c r="B2212" s="14" t="s">
        <v>5480</v>
      </c>
      <c r="C2212" s="14" t="s">
        <v>5</v>
      </c>
    </row>
    <row r="2213" spans="1:3" s="18" customFormat="1" ht="17.25" customHeight="1" x14ac:dyDescent="0.25">
      <c r="A2213" s="14" t="str">
        <f>"03102640046"</f>
        <v>03102640046</v>
      </c>
      <c r="B2213" s="14" t="s">
        <v>388</v>
      </c>
      <c r="C2213" s="14" t="s">
        <v>5</v>
      </c>
    </row>
    <row r="2214" spans="1:3" s="18" customFormat="1" ht="17.25" customHeight="1" x14ac:dyDescent="0.25">
      <c r="A2214" s="14" t="s">
        <v>5991</v>
      </c>
      <c r="B2214" s="14" t="s">
        <v>5992</v>
      </c>
      <c r="C2214" s="14" t="s">
        <v>5</v>
      </c>
    </row>
    <row r="2215" spans="1:3" s="18" customFormat="1" ht="17.25" customHeight="1" x14ac:dyDescent="0.25">
      <c r="A2215" s="14" t="s">
        <v>7764</v>
      </c>
      <c r="B2215" s="14" t="s">
        <v>7765</v>
      </c>
      <c r="C2215" s="14" t="s">
        <v>5</v>
      </c>
    </row>
    <row r="2216" spans="1:3" s="18" customFormat="1" ht="17.25" customHeight="1" x14ac:dyDescent="0.25">
      <c r="A2216" s="14" t="s">
        <v>5987</v>
      </c>
      <c r="B2216" s="14" t="s">
        <v>5988</v>
      </c>
      <c r="C2216" s="14" t="s">
        <v>5</v>
      </c>
    </row>
    <row r="2217" spans="1:3" s="18" customFormat="1" ht="17.25" customHeight="1" x14ac:dyDescent="0.25">
      <c r="A2217" s="14" t="s">
        <v>4143</v>
      </c>
      <c r="B2217" s="14" t="s">
        <v>4144</v>
      </c>
      <c r="C2217" s="14" t="s">
        <v>5</v>
      </c>
    </row>
    <row r="2218" spans="1:3" s="18" customFormat="1" ht="17.25" customHeight="1" x14ac:dyDescent="0.25">
      <c r="A2218" s="14" t="str">
        <f>"01953260047"</f>
        <v>01953260047</v>
      </c>
      <c r="B2218" s="14" t="s">
        <v>2331</v>
      </c>
      <c r="C2218" s="14" t="s">
        <v>5</v>
      </c>
    </row>
    <row r="2219" spans="1:3" s="18" customFormat="1" ht="17.25" customHeight="1" x14ac:dyDescent="0.25">
      <c r="A2219" s="14" t="s">
        <v>758</v>
      </c>
      <c r="B2219" s="14" t="s">
        <v>759</v>
      </c>
      <c r="C2219" s="14" t="s">
        <v>5</v>
      </c>
    </row>
    <row r="2220" spans="1:3" s="18" customFormat="1" ht="17.25" customHeight="1" x14ac:dyDescent="0.25">
      <c r="A2220" s="14" t="s">
        <v>5922</v>
      </c>
      <c r="B2220" s="14" t="s">
        <v>5923</v>
      </c>
      <c r="C2220" s="14" t="s">
        <v>5</v>
      </c>
    </row>
    <row r="2221" spans="1:3" s="18" customFormat="1" ht="17.25" customHeight="1" x14ac:dyDescent="0.25">
      <c r="A2221" s="14" t="s">
        <v>785</v>
      </c>
      <c r="B2221" s="14" t="s">
        <v>786</v>
      </c>
      <c r="C2221" s="14" t="s">
        <v>5</v>
      </c>
    </row>
    <row r="2222" spans="1:3" s="18" customFormat="1" ht="17.25" customHeight="1" x14ac:dyDescent="0.25">
      <c r="A2222" s="14" t="str">
        <f>"02673530040"</f>
        <v>02673530040</v>
      </c>
      <c r="B2222" s="14" t="s">
        <v>765</v>
      </c>
      <c r="C2222" s="14" t="s">
        <v>5</v>
      </c>
    </row>
    <row r="2223" spans="1:3" s="18" customFormat="1" ht="17.25" customHeight="1" x14ac:dyDescent="0.25">
      <c r="A2223" s="14" t="str">
        <f>"00278700042"</f>
        <v>00278700042</v>
      </c>
      <c r="B2223" s="14" t="s">
        <v>6975</v>
      </c>
      <c r="C2223" s="14" t="s">
        <v>5</v>
      </c>
    </row>
    <row r="2224" spans="1:3" s="18" customFormat="1" ht="17.25" customHeight="1" x14ac:dyDescent="0.25">
      <c r="A2224" s="14" t="s">
        <v>4206</v>
      </c>
      <c r="B2224" s="14" t="s">
        <v>4207</v>
      </c>
      <c r="C2224" s="14" t="s">
        <v>5</v>
      </c>
    </row>
    <row r="2225" spans="1:3" s="18" customFormat="1" ht="17.25" customHeight="1" x14ac:dyDescent="0.25">
      <c r="A2225" s="14" t="str">
        <f>"02889220048"</f>
        <v>02889220048</v>
      </c>
      <c r="B2225" s="14" t="s">
        <v>8023</v>
      </c>
      <c r="C2225" s="14" t="s">
        <v>5</v>
      </c>
    </row>
    <row r="2226" spans="1:3" s="18" customFormat="1" ht="17.25" customHeight="1" x14ac:dyDescent="0.25">
      <c r="A2226" s="14" t="str">
        <f>"03665140046"</f>
        <v>03665140046</v>
      </c>
      <c r="B2226" s="14" t="s">
        <v>4205</v>
      </c>
      <c r="C2226" s="14" t="s">
        <v>5</v>
      </c>
    </row>
    <row r="2227" spans="1:3" s="18" customFormat="1" ht="17.25" customHeight="1" x14ac:dyDescent="0.25">
      <c r="A2227" s="14" t="s">
        <v>8163</v>
      </c>
      <c r="B2227" s="14" t="s">
        <v>8164</v>
      </c>
      <c r="C2227" s="14" t="s">
        <v>5</v>
      </c>
    </row>
    <row r="2228" spans="1:3" s="18" customFormat="1" ht="17.25" customHeight="1" x14ac:dyDescent="0.25">
      <c r="A2228" s="14" t="s">
        <v>2558</v>
      </c>
      <c r="B2228" s="14" t="s">
        <v>2559</v>
      </c>
      <c r="C2228" s="14" t="s">
        <v>5</v>
      </c>
    </row>
    <row r="2229" spans="1:3" s="18" customFormat="1" ht="17.25" customHeight="1" x14ac:dyDescent="0.25">
      <c r="A2229" s="14" t="s">
        <v>2612</v>
      </c>
      <c r="B2229" s="14" t="s">
        <v>2613</v>
      </c>
      <c r="C2229" s="14" t="s">
        <v>5</v>
      </c>
    </row>
    <row r="2230" spans="1:3" s="18" customFormat="1" ht="17.25" customHeight="1" x14ac:dyDescent="0.25">
      <c r="A2230" s="14" t="s">
        <v>5104</v>
      </c>
      <c r="B2230" s="14" t="s">
        <v>5105</v>
      </c>
      <c r="C2230" s="14" t="s">
        <v>5</v>
      </c>
    </row>
    <row r="2231" spans="1:3" s="18" customFormat="1" ht="17.25" customHeight="1" x14ac:dyDescent="0.25">
      <c r="A2231" s="14" t="str">
        <f>"02252520040"</f>
        <v>02252520040</v>
      </c>
      <c r="B2231" s="14" t="s">
        <v>4204</v>
      </c>
      <c r="C2231" s="14" t="s">
        <v>5</v>
      </c>
    </row>
    <row r="2232" spans="1:3" s="18" customFormat="1" ht="17.25" customHeight="1" x14ac:dyDescent="0.25">
      <c r="A2232" s="14" t="s">
        <v>5137</v>
      </c>
      <c r="B2232" s="14" t="s">
        <v>5138</v>
      </c>
      <c r="C2232" s="14" t="s">
        <v>5</v>
      </c>
    </row>
    <row r="2233" spans="1:3" s="18" customFormat="1" ht="17.25" customHeight="1" x14ac:dyDescent="0.25">
      <c r="A2233" s="14" t="s">
        <v>3002</v>
      </c>
      <c r="B2233" s="14" t="s">
        <v>3003</v>
      </c>
      <c r="C2233" s="14" t="s">
        <v>5</v>
      </c>
    </row>
    <row r="2234" spans="1:3" s="18" customFormat="1" ht="17.25" customHeight="1" x14ac:dyDescent="0.25">
      <c r="A2234" s="14" t="s">
        <v>7933</v>
      </c>
      <c r="B2234" s="14" t="s">
        <v>7934</v>
      </c>
      <c r="C2234" s="14" t="s">
        <v>5</v>
      </c>
    </row>
    <row r="2235" spans="1:3" s="18" customFormat="1" ht="17.25" customHeight="1" x14ac:dyDescent="0.25">
      <c r="A2235" s="14" t="s">
        <v>3792</v>
      </c>
      <c r="B2235" s="14" t="s">
        <v>3793</v>
      </c>
      <c r="C2235" s="14" t="s">
        <v>5</v>
      </c>
    </row>
    <row r="2236" spans="1:3" s="18" customFormat="1" ht="17.25" customHeight="1" x14ac:dyDescent="0.25">
      <c r="A2236" s="14" t="s">
        <v>7894</v>
      </c>
      <c r="B2236" s="14" t="s">
        <v>7895</v>
      </c>
      <c r="C2236" s="14" t="s">
        <v>5</v>
      </c>
    </row>
    <row r="2237" spans="1:3" s="18" customFormat="1" ht="17.25" customHeight="1" x14ac:dyDescent="0.25">
      <c r="A2237" s="14" t="s">
        <v>4595</v>
      </c>
      <c r="B2237" s="14" t="s">
        <v>4596</v>
      </c>
      <c r="C2237" s="14" t="s">
        <v>5</v>
      </c>
    </row>
    <row r="2238" spans="1:3" s="18" customFormat="1" ht="17.25" customHeight="1" x14ac:dyDescent="0.25">
      <c r="A2238" s="14" t="s">
        <v>1342</v>
      </c>
      <c r="B2238" s="14" t="s">
        <v>1343</v>
      </c>
      <c r="C2238" s="14" t="s">
        <v>5</v>
      </c>
    </row>
    <row r="2239" spans="1:3" s="18" customFormat="1" ht="17.25" customHeight="1" x14ac:dyDescent="0.25">
      <c r="A2239" s="14" t="s">
        <v>5066</v>
      </c>
      <c r="B2239" s="14" t="s">
        <v>5067</v>
      </c>
      <c r="C2239" s="14" t="s">
        <v>5</v>
      </c>
    </row>
    <row r="2240" spans="1:3" s="18" customFormat="1" ht="17.25" customHeight="1" x14ac:dyDescent="0.25">
      <c r="A2240" s="14" t="str">
        <f>"02182040044"</f>
        <v>02182040044</v>
      </c>
      <c r="B2240" s="14" t="s">
        <v>5327</v>
      </c>
      <c r="C2240" s="14" t="s">
        <v>5</v>
      </c>
    </row>
    <row r="2241" spans="1:3" s="18" customFormat="1" ht="17.25" customHeight="1" x14ac:dyDescent="0.25">
      <c r="A2241" s="14" t="str">
        <f>"02234420046"</f>
        <v>02234420046</v>
      </c>
      <c r="B2241" s="14" t="s">
        <v>5944</v>
      </c>
      <c r="C2241" s="14" t="s">
        <v>5</v>
      </c>
    </row>
    <row r="2242" spans="1:3" s="18" customFormat="1" ht="17.25" customHeight="1" x14ac:dyDescent="0.25">
      <c r="A2242" s="14" t="str">
        <f>"03633040047"</f>
        <v>03633040047</v>
      </c>
      <c r="B2242" s="14" t="s">
        <v>4122</v>
      </c>
      <c r="C2242" s="14" t="s">
        <v>5</v>
      </c>
    </row>
    <row r="2243" spans="1:3" s="18" customFormat="1" ht="17.25" customHeight="1" x14ac:dyDescent="0.25">
      <c r="A2243" s="14" t="s">
        <v>833</v>
      </c>
      <c r="B2243" s="14" t="s">
        <v>834</v>
      </c>
      <c r="C2243" s="14" t="s">
        <v>5</v>
      </c>
    </row>
    <row r="2244" spans="1:3" s="18" customFormat="1" ht="17.25" customHeight="1" x14ac:dyDescent="0.25">
      <c r="A2244" s="14" t="str">
        <f>"03745720049"</f>
        <v>03745720049</v>
      </c>
      <c r="B2244" s="14" t="s">
        <v>8210</v>
      </c>
      <c r="C2244" s="14" t="s">
        <v>5</v>
      </c>
    </row>
    <row r="2245" spans="1:3" s="18" customFormat="1" ht="17.25" customHeight="1" x14ac:dyDescent="0.25">
      <c r="A2245" s="14" t="s">
        <v>4124</v>
      </c>
      <c r="B2245" s="14" t="s">
        <v>4125</v>
      </c>
      <c r="C2245" s="14" t="s">
        <v>5</v>
      </c>
    </row>
    <row r="2246" spans="1:3" s="18" customFormat="1" ht="17.25" customHeight="1" x14ac:dyDescent="0.25">
      <c r="A2246" s="14" t="s">
        <v>5516</v>
      </c>
      <c r="B2246" s="14" t="s">
        <v>5517</v>
      </c>
      <c r="C2246" s="14" t="s">
        <v>5</v>
      </c>
    </row>
    <row r="2247" spans="1:3" s="18" customFormat="1" ht="17.25" customHeight="1" x14ac:dyDescent="0.25">
      <c r="A2247" s="14" t="s">
        <v>4148</v>
      </c>
      <c r="B2247" s="14" t="s">
        <v>4149</v>
      </c>
      <c r="C2247" s="14" t="s">
        <v>5</v>
      </c>
    </row>
    <row r="2248" spans="1:3" s="18" customFormat="1" ht="17.25" customHeight="1" x14ac:dyDescent="0.25">
      <c r="A2248" s="14" t="s">
        <v>3071</v>
      </c>
      <c r="B2248" s="14" t="s">
        <v>3072</v>
      </c>
      <c r="C2248" s="14" t="s">
        <v>5</v>
      </c>
    </row>
    <row r="2249" spans="1:3" s="18" customFormat="1" ht="17.25" customHeight="1" x14ac:dyDescent="0.25">
      <c r="A2249" s="14" t="s">
        <v>2526</v>
      </c>
      <c r="B2249" s="14" t="s">
        <v>2527</v>
      </c>
      <c r="C2249" s="14" t="s">
        <v>5</v>
      </c>
    </row>
    <row r="2250" spans="1:3" s="18" customFormat="1" ht="17.25" customHeight="1" x14ac:dyDescent="0.25">
      <c r="A2250" s="14" t="s">
        <v>2744</v>
      </c>
      <c r="B2250" s="14" t="s">
        <v>2745</v>
      </c>
      <c r="C2250" s="14" t="s">
        <v>5</v>
      </c>
    </row>
    <row r="2251" spans="1:3" s="18" customFormat="1" ht="17.25" customHeight="1" x14ac:dyDescent="0.25">
      <c r="A2251" s="14" t="s">
        <v>841</v>
      </c>
      <c r="B2251" s="14" t="s">
        <v>842</v>
      </c>
      <c r="C2251" s="14" t="s">
        <v>5</v>
      </c>
    </row>
    <row r="2252" spans="1:3" s="18" customFormat="1" ht="17.25" customHeight="1" x14ac:dyDescent="0.25">
      <c r="A2252" s="14" t="s">
        <v>845</v>
      </c>
      <c r="B2252" s="14" t="s">
        <v>846</v>
      </c>
      <c r="C2252" s="14" t="s">
        <v>5</v>
      </c>
    </row>
    <row r="2253" spans="1:3" s="18" customFormat="1" ht="17.25" customHeight="1" x14ac:dyDescent="0.25">
      <c r="A2253" s="14" t="s">
        <v>969</v>
      </c>
      <c r="B2253" s="14" t="s">
        <v>306</v>
      </c>
      <c r="C2253" s="14" t="s">
        <v>5</v>
      </c>
    </row>
    <row r="2254" spans="1:3" s="18" customFormat="1" ht="17.25" customHeight="1" x14ac:dyDescent="0.25">
      <c r="A2254" s="14" t="s">
        <v>2653</v>
      </c>
      <c r="B2254" s="14" t="s">
        <v>2654</v>
      </c>
      <c r="C2254" s="14" t="s">
        <v>5</v>
      </c>
    </row>
    <row r="2255" spans="1:3" s="18" customFormat="1" ht="17.25" customHeight="1" x14ac:dyDescent="0.25">
      <c r="A2255" s="14" t="s">
        <v>6044</v>
      </c>
      <c r="B2255" s="14" t="s">
        <v>6045</v>
      </c>
      <c r="C2255" s="14" t="s">
        <v>5</v>
      </c>
    </row>
    <row r="2256" spans="1:3" s="18" customFormat="1" ht="17.25" customHeight="1" x14ac:dyDescent="0.25">
      <c r="A2256" s="14" t="s">
        <v>2898</v>
      </c>
      <c r="B2256" s="14" t="s">
        <v>2899</v>
      </c>
      <c r="C2256" s="14" t="s">
        <v>5</v>
      </c>
    </row>
    <row r="2257" spans="1:3" s="18" customFormat="1" ht="17.25" customHeight="1" x14ac:dyDescent="0.25">
      <c r="A2257" s="14" t="s">
        <v>2562</v>
      </c>
      <c r="B2257" s="14" t="s">
        <v>2563</v>
      </c>
      <c r="C2257" s="14" t="s">
        <v>5</v>
      </c>
    </row>
    <row r="2258" spans="1:3" s="18" customFormat="1" ht="17.25" customHeight="1" x14ac:dyDescent="0.25">
      <c r="A2258" s="14" t="s">
        <v>780</v>
      </c>
      <c r="B2258" s="14" t="s">
        <v>781</v>
      </c>
      <c r="C2258" s="14" t="s">
        <v>5</v>
      </c>
    </row>
    <row r="2259" spans="1:3" s="18" customFormat="1" ht="17.25" customHeight="1" x14ac:dyDescent="0.25">
      <c r="A2259" s="14" t="s">
        <v>5169</v>
      </c>
      <c r="B2259" s="14" t="s">
        <v>5170</v>
      </c>
      <c r="C2259" s="14" t="s">
        <v>5</v>
      </c>
    </row>
    <row r="2260" spans="1:3" s="18" customFormat="1" ht="17.25" customHeight="1" x14ac:dyDescent="0.25">
      <c r="A2260" s="14" t="s">
        <v>2556</v>
      </c>
      <c r="B2260" s="14" t="s">
        <v>2557</v>
      </c>
      <c r="C2260" s="14" t="s">
        <v>5</v>
      </c>
    </row>
    <row r="2261" spans="1:3" s="18" customFormat="1" ht="17.25" customHeight="1" x14ac:dyDescent="0.25">
      <c r="A2261" s="14" t="s">
        <v>4208</v>
      </c>
      <c r="B2261" s="14" t="s">
        <v>4209</v>
      </c>
      <c r="C2261" s="14" t="s">
        <v>5</v>
      </c>
    </row>
    <row r="2262" spans="1:3" s="18" customFormat="1" ht="17.25" customHeight="1" x14ac:dyDescent="0.25">
      <c r="A2262" s="14" t="s">
        <v>4737</v>
      </c>
      <c r="B2262" s="14" t="s">
        <v>4738</v>
      </c>
      <c r="C2262" s="14" t="s">
        <v>5</v>
      </c>
    </row>
    <row r="2263" spans="1:3" s="18" customFormat="1" ht="17.25" customHeight="1" x14ac:dyDescent="0.25">
      <c r="A2263" s="14" t="s">
        <v>774</v>
      </c>
      <c r="B2263" s="14" t="s">
        <v>775</v>
      </c>
      <c r="C2263" s="14" t="s">
        <v>5</v>
      </c>
    </row>
    <row r="2264" spans="1:3" s="18" customFormat="1" ht="17.25" customHeight="1" x14ac:dyDescent="0.25">
      <c r="A2264" s="14" t="s">
        <v>772</v>
      </c>
      <c r="B2264" s="14" t="s">
        <v>773</v>
      </c>
      <c r="C2264" s="14" t="s">
        <v>5</v>
      </c>
    </row>
    <row r="2265" spans="1:3" s="18" customFormat="1" ht="17.25" customHeight="1" x14ac:dyDescent="0.25">
      <c r="A2265" s="14" t="s">
        <v>4936</v>
      </c>
      <c r="B2265" s="14" t="s">
        <v>4937</v>
      </c>
      <c r="C2265" s="14" t="s">
        <v>5</v>
      </c>
    </row>
    <row r="2266" spans="1:3" s="18" customFormat="1" ht="17.25" customHeight="1" x14ac:dyDescent="0.25">
      <c r="A2266" s="14" t="s">
        <v>778</v>
      </c>
      <c r="B2266" s="14" t="s">
        <v>779</v>
      </c>
      <c r="C2266" s="14" t="s">
        <v>5</v>
      </c>
    </row>
    <row r="2267" spans="1:3" s="18" customFormat="1" ht="17.25" customHeight="1" x14ac:dyDescent="0.25">
      <c r="A2267" s="14" t="s">
        <v>776</v>
      </c>
      <c r="B2267" s="14" t="s">
        <v>777</v>
      </c>
      <c r="C2267" s="14" t="s">
        <v>5</v>
      </c>
    </row>
    <row r="2268" spans="1:3" s="18" customFormat="1" ht="17.25" customHeight="1" x14ac:dyDescent="0.25">
      <c r="A2268" s="14" t="s">
        <v>16</v>
      </c>
      <c r="B2268" s="14" t="s">
        <v>17</v>
      </c>
      <c r="C2268" s="14" t="s">
        <v>5</v>
      </c>
    </row>
    <row r="2269" spans="1:3" s="18" customFormat="1" ht="17.25" customHeight="1" x14ac:dyDescent="0.25">
      <c r="A2269" s="14" t="s">
        <v>4358</v>
      </c>
      <c r="B2269" s="14" t="s">
        <v>4359</v>
      </c>
      <c r="C2269" s="14" t="s">
        <v>5</v>
      </c>
    </row>
    <row r="2270" spans="1:3" s="18" customFormat="1" ht="17.25" customHeight="1" x14ac:dyDescent="0.25">
      <c r="A2270" s="14" t="s">
        <v>6065</v>
      </c>
      <c r="B2270" s="14" t="s">
        <v>6066</v>
      </c>
      <c r="C2270" s="14" t="s">
        <v>5</v>
      </c>
    </row>
    <row r="2271" spans="1:3" s="18" customFormat="1" ht="17.25" customHeight="1" x14ac:dyDescent="0.25">
      <c r="A2271" s="14" t="s">
        <v>3980</v>
      </c>
      <c r="B2271" s="14" t="s">
        <v>3981</v>
      </c>
      <c r="C2271" s="14" t="s">
        <v>5</v>
      </c>
    </row>
    <row r="2272" spans="1:3" s="18" customFormat="1" ht="17.25" customHeight="1" x14ac:dyDescent="0.25">
      <c r="A2272" s="14" t="str">
        <f>"03228840041"</f>
        <v>03228840041</v>
      </c>
      <c r="B2272" s="14" t="s">
        <v>5171</v>
      </c>
      <c r="C2272" s="14" t="s">
        <v>5</v>
      </c>
    </row>
    <row r="2273" spans="1:3" s="18" customFormat="1" ht="17.25" customHeight="1" x14ac:dyDescent="0.25">
      <c r="A2273" s="14" t="str">
        <f>"03208910046"</f>
        <v>03208910046</v>
      </c>
      <c r="B2273" s="14" t="s">
        <v>1169</v>
      </c>
      <c r="C2273" s="14" t="s">
        <v>5</v>
      </c>
    </row>
    <row r="2274" spans="1:3" s="18" customFormat="1" ht="17.25" customHeight="1" x14ac:dyDescent="0.25">
      <c r="A2274" s="14" t="str">
        <f>"02302000043"</f>
        <v>02302000043</v>
      </c>
      <c r="B2274" s="14" t="s">
        <v>8026</v>
      </c>
      <c r="C2274" s="14" t="s">
        <v>5</v>
      </c>
    </row>
    <row r="2275" spans="1:3" s="18" customFormat="1" ht="17.25" customHeight="1" x14ac:dyDescent="0.25">
      <c r="A2275" s="14" t="s">
        <v>1260</v>
      </c>
      <c r="B2275" s="14" t="s">
        <v>1261</v>
      </c>
      <c r="C2275" s="14" t="s">
        <v>5</v>
      </c>
    </row>
    <row r="2276" spans="1:3" s="18" customFormat="1" ht="17.25" customHeight="1" x14ac:dyDescent="0.25">
      <c r="A2276" s="14" t="s">
        <v>4067</v>
      </c>
      <c r="B2276" s="14" t="s">
        <v>4068</v>
      </c>
      <c r="C2276" s="14" t="s">
        <v>5</v>
      </c>
    </row>
    <row r="2277" spans="1:3" s="18" customFormat="1" ht="17.25" customHeight="1" x14ac:dyDescent="0.25">
      <c r="A2277" s="14" t="s">
        <v>4072</v>
      </c>
      <c r="B2277" s="14" t="s">
        <v>4073</v>
      </c>
      <c r="C2277" s="14" t="s">
        <v>5</v>
      </c>
    </row>
    <row r="2278" spans="1:3" s="18" customFormat="1" ht="17.25" customHeight="1" x14ac:dyDescent="0.25">
      <c r="A2278" s="14" t="str">
        <f>"02784040046"</f>
        <v>02784040046</v>
      </c>
      <c r="B2278" s="14" t="s">
        <v>2416</v>
      </c>
      <c r="C2278" s="14" t="s">
        <v>5</v>
      </c>
    </row>
    <row r="2279" spans="1:3" s="18" customFormat="1" ht="17.25" customHeight="1" x14ac:dyDescent="0.25">
      <c r="A2279" s="14" t="s">
        <v>6190</v>
      </c>
      <c r="B2279" s="14" t="s">
        <v>6191</v>
      </c>
      <c r="C2279" s="14" t="s">
        <v>5</v>
      </c>
    </row>
    <row r="2280" spans="1:3" s="18" customFormat="1" ht="17.25" customHeight="1" x14ac:dyDescent="0.25">
      <c r="A2280" s="14" t="str">
        <f>"03681950048"</f>
        <v>03681950048</v>
      </c>
      <c r="B2280" s="14" t="s">
        <v>4062</v>
      </c>
      <c r="C2280" s="14" t="s">
        <v>5</v>
      </c>
    </row>
    <row r="2281" spans="1:3" s="18" customFormat="1" ht="17.25" customHeight="1" x14ac:dyDescent="0.25">
      <c r="A2281" s="14" t="s">
        <v>5874</v>
      </c>
      <c r="B2281" s="14" t="s">
        <v>5875</v>
      </c>
      <c r="C2281" s="14" t="s">
        <v>5</v>
      </c>
    </row>
    <row r="2282" spans="1:3" s="18" customFormat="1" ht="17.25" customHeight="1" x14ac:dyDescent="0.25">
      <c r="A2282" s="14" t="s">
        <v>756</v>
      </c>
      <c r="B2282" s="14" t="s">
        <v>757</v>
      </c>
      <c r="C2282" s="14" t="s">
        <v>5</v>
      </c>
    </row>
    <row r="2283" spans="1:3" s="18" customFormat="1" ht="17.25" customHeight="1" x14ac:dyDescent="0.25">
      <c r="A2283" s="14" t="s">
        <v>1296</v>
      </c>
      <c r="B2283" s="14" t="s">
        <v>1297</v>
      </c>
      <c r="C2283" s="14" t="s">
        <v>5</v>
      </c>
    </row>
    <row r="2284" spans="1:3" s="18" customFormat="1" ht="17.25" customHeight="1" x14ac:dyDescent="0.25">
      <c r="A2284" s="14" t="s">
        <v>2554</v>
      </c>
      <c r="B2284" s="14" t="s">
        <v>2555</v>
      </c>
      <c r="C2284" s="14" t="s">
        <v>5</v>
      </c>
    </row>
    <row r="2285" spans="1:3" s="18" customFormat="1" ht="17.25" customHeight="1" x14ac:dyDescent="0.25">
      <c r="A2285" s="14" t="s">
        <v>2978</v>
      </c>
      <c r="B2285" s="14" t="s">
        <v>2979</v>
      </c>
      <c r="C2285" s="14" t="s">
        <v>5</v>
      </c>
    </row>
    <row r="2286" spans="1:3" s="18" customFormat="1" ht="17.25" customHeight="1" x14ac:dyDescent="0.25">
      <c r="A2286" s="14" t="s">
        <v>3067</v>
      </c>
      <c r="B2286" s="14" t="s">
        <v>3068</v>
      </c>
      <c r="C2286" s="14" t="s">
        <v>5</v>
      </c>
    </row>
    <row r="2287" spans="1:3" s="18" customFormat="1" ht="17.25" customHeight="1" x14ac:dyDescent="0.25">
      <c r="A2287" s="14" t="s">
        <v>8060</v>
      </c>
      <c r="B2287" s="14" t="s">
        <v>8061</v>
      </c>
      <c r="C2287" s="14" t="s">
        <v>5</v>
      </c>
    </row>
    <row r="2288" spans="1:3" s="18" customFormat="1" ht="17.25" customHeight="1" x14ac:dyDescent="0.25">
      <c r="A2288" s="14" t="s">
        <v>2647</v>
      </c>
      <c r="B2288" s="14" t="s">
        <v>2648</v>
      </c>
      <c r="C2288" s="14" t="s">
        <v>5</v>
      </c>
    </row>
    <row r="2289" spans="1:3" s="18" customFormat="1" ht="17.25" customHeight="1" x14ac:dyDescent="0.25">
      <c r="A2289" s="14" t="s">
        <v>5864</v>
      </c>
      <c r="B2289" s="14" t="s">
        <v>5865</v>
      </c>
      <c r="C2289" s="14" t="s">
        <v>5</v>
      </c>
    </row>
    <row r="2290" spans="1:3" s="18" customFormat="1" ht="17.25" customHeight="1" x14ac:dyDescent="0.25">
      <c r="A2290" s="14" t="s">
        <v>7982</v>
      </c>
      <c r="B2290" s="14" t="s">
        <v>7983</v>
      </c>
      <c r="C2290" s="14" t="s">
        <v>5</v>
      </c>
    </row>
    <row r="2291" spans="1:3" s="18" customFormat="1" ht="17.25" customHeight="1" x14ac:dyDescent="0.25">
      <c r="A2291" s="14" t="s">
        <v>4065</v>
      </c>
      <c r="B2291" s="14" t="s">
        <v>4066</v>
      </c>
      <c r="C2291" s="14" t="s">
        <v>5</v>
      </c>
    </row>
    <row r="2292" spans="1:3" s="18" customFormat="1" ht="17.25" customHeight="1" x14ac:dyDescent="0.25">
      <c r="A2292" s="14" t="s">
        <v>6020</v>
      </c>
      <c r="B2292" s="14" t="s">
        <v>6021</v>
      </c>
      <c r="C2292" s="14" t="s">
        <v>5</v>
      </c>
    </row>
    <row r="2293" spans="1:3" s="18" customFormat="1" ht="17.25" customHeight="1" x14ac:dyDescent="0.25">
      <c r="A2293" s="14" t="s">
        <v>7900</v>
      </c>
      <c r="B2293" s="14" t="s">
        <v>7901</v>
      </c>
      <c r="C2293" s="14" t="s">
        <v>5</v>
      </c>
    </row>
    <row r="2294" spans="1:3" s="18" customFormat="1" ht="17.25" customHeight="1" x14ac:dyDescent="0.25">
      <c r="A2294" s="14" t="str">
        <f>"02321740041"</f>
        <v>02321740041</v>
      </c>
      <c r="B2294" s="14" t="s">
        <v>1094</v>
      </c>
      <c r="C2294" s="14" t="s">
        <v>5</v>
      </c>
    </row>
    <row r="2295" spans="1:3" s="18" customFormat="1" ht="17.25" customHeight="1" x14ac:dyDescent="0.25">
      <c r="A2295" s="14" t="str">
        <f>"02935000048"</f>
        <v>02935000048</v>
      </c>
      <c r="B2295" s="14" t="s">
        <v>4978</v>
      </c>
      <c r="C2295" s="14" t="s">
        <v>5</v>
      </c>
    </row>
    <row r="2296" spans="1:3" s="18" customFormat="1" ht="17.25" customHeight="1" x14ac:dyDescent="0.25">
      <c r="A2296" s="14" t="str">
        <f>"02637020047"</f>
        <v>02637020047</v>
      </c>
      <c r="B2296" s="14" t="s">
        <v>798</v>
      </c>
      <c r="C2296" s="14" t="s">
        <v>5</v>
      </c>
    </row>
    <row r="2297" spans="1:3" s="18" customFormat="1" ht="17.25" customHeight="1" x14ac:dyDescent="0.25">
      <c r="A2297" s="14" t="s">
        <v>767</v>
      </c>
      <c r="B2297" s="14" t="s">
        <v>768</v>
      </c>
      <c r="C2297" s="14" t="s">
        <v>5</v>
      </c>
    </row>
    <row r="2298" spans="1:3" s="18" customFormat="1" ht="17.25" customHeight="1" x14ac:dyDescent="0.25">
      <c r="A2298" s="14" t="str">
        <f>"02546590049"</f>
        <v>02546590049</v>
      </c>
      <c r="B2298" s="14" t="s">
        <v>5326</v>
      </c>
      <c r="C2298" s="14" t="s">
        <v>5</v>
      </c>
    </row>
    <row r="2299" spans="1:3" s="18" customFormat="1" ht="17.25" customHeight="1" x14ac:dyDescent="0.25">
      <c r="A2299" s="14" t="str">
        <f>"00457640043"</f>
        <v>00457640043</v>
      </c>
      <c r="B2299" s="14" t="s">
        <v>5047</v>
      </c>
      <c r="C2299" s="14" t="s">
        <v>5</v>
      </c>
    </row>
    <row r="2300" spans="1:3" s="18" customFormat="1" ht="17.25" customHeight="1" x14ac:dyDescent="0.25">
      <c r="A2300" s="14" t="s">
        <v>3932</v>
      </c>
      <c r="B2300" s="14" t="s">
        <v>3933</v>
      </c>
      <c r="C2300" s="14" t="s">
        <v>5</v>
      </c>
    </row>
    <row r="2301" spans="1:3" s="18" customFormat="1" ht="17.25" customHeight="1" x14ac:dyDescent="0.25">
      <c r="A2301" s="14" t="str">
        <f>"02398820049"</f>
        <v>02398820049</v>
      </c>
      <c r="B2301" s="14" t="s">
        <v>4092</v>
      </c>
      <c r="C2301" s="14" t="s">
        <v>5</v>
      </c>
    </row>
    <row r="2302" spans="1:3" s="18" customFormat="1" ht="17.25" customHeight="1" x14ac:dyDescent="0.25">
      <c r="A2302" s="14" t="s">
        <v>4063</v>
      </c>
      <c r="B2302" s="14" t="s">
        <v>4064</v>
      </c>
      <c r="C2302" s="14" t="s">
        <v>5</v>
      </c>
    </row>
    <row r="2303" spans="1:3" s="18" customFormat="1" ht="17.25" customHeight="1" x14ac:dyDescent="0.25">
      <c r="A2303" s="14" t="s">
        <v>4141</v>
      </c>
      <c r="B2303" s="14" t="s">
        <v>4142</v>
      </c>
      <c r="C2303" s="14" t="s">
        <v>5</v>
      </c>
    </row>
    <row r="2304" spans="1:3" s="18" customFormat="1" ht="17.25" customHeight="1" x14ac:dyDescent="0.25">
      <c r="A2304" s="14" t="str">
        <f>"00184380046"</f>
        <v>00184380046</v>
      </c>
      <c r="B2304" s="14" t="s">
        <v>7548</v>
      </c>
      <c r="C2304" s="14" t="s">
        <v>5</v>
      </c>
    </row>
    <row r="2305" spans="1:3" s="18" customFormat="1" ht="17.25" customHeight="1" x14ac:dyDescent="0.25">
      <c r="A2305" s="14" t="s">
        <v>6141</v>
      </c>
      <c r="B2305" s="14" t="s">
        <v>6142</v>
      </c>
      <c r="C2305" s="14" t="s">
        <v>5</v>
      </c>
    </row>
    <row r="2306" spans="1:3" s="18" customFormat="1" ht="17.25" customHeight="1" x14ac:dyDescent="0.25">
      <c r="A2306" s="14" t="s">
        <v>2398</v>
      </c>
      <c r="B2306" s="14" t="s">
        <v>2399</v>
      </c>
      <c r="C2306" s="14" t="s">
        <v>5</v>
      </c>
    </row>
    <row r="2307" spans="1:3" s="18" customFormat="1" ht="17.25" customHeight="1" x14ac:dyDescent="0.25">
      <c r="A2307" s="14" t="s">
        <v>2748</v>
      </c>
      <c r="B2307" s="14" t="s">
        <v>2749</v>
      </c>
      <c r="C2307" s="14" t="s">
        <v>5</v>
      </c>
    </row>
    <row r="2308" spans="1:3" s="18" customFormat="1" ht="17.25" customHeight="1" x14ac:dyDescent="0.25">
      <c r="A2308" s="14" t="str">
        <f>"00279460042"</f>
        <v>00279460042</v>
      </c>
      <c r="B2308" s="14" t="s">
        <v>852</v>
      </c>
      <c r="C2308" s="14" t="s">
        <v>5</v>
      </c>
    </row>
    <row r="2309" spans="1:3" s="18" customFormat="1" ht="17.25" customHeight="1" x14ac:dyDescent="0.25">
      <c r="A2309" s="14" t="s">
        <v>823</v>
      </c>
      <c r="B2309" s="14" t="s">
        <v>824</v>
      </c>
      <c r="C2309" s="14" t="s">
        <v>5</v>
      </c>
    </row>
    <row r="2310" spans="1:3" s="18" customFormat="1" ht="17.25" customHeight="1" x14ac:dyDescent="0.25">
      <c r="A2310" s="14" t="s">
        <v>7782</v>
      </c>
      <c r="B2310" s="14" t="s">
        <v>7783</v>
      </c>
      <c r="C2310" s="14" t="s">
        <v>5</v>
      </c>
    </row>
    <row r="2311" spans="1:3" s="18" customFormat="1" ht="17.25" customHeight="1" x14ac:dyDescent="0.25">
      <c r="A2311" s="14" t="s">
        <v>4300</v>
      </c>
      <c r="B2311" s="14" t="s">
        <v>4301</v>
      </c>
      <c r="C2311" s="14" t="s">
        <v>5</v>
      </c>
    </row>
    <row r="2312" spans="1:3" s="18" customFormat="1" ht="17.25" customHeight="1" x14ac:dyDescent="0.25">
      <c r="A2312" s="14" t="s">
        <v>5341</v>
      </c>
      <c r="B2312" s="14" t="s">
        <v>5342</v>
      </c>
      <c r="C2312" s="14" t="s">
        <v>5</v>
      </c>
    </row>
    <row r="2313" spans="1:3" s="18" customFormat="1" ht="17.25" customHeight="1" x14ac:dyDescent="0.25">
      <c r="A2313" s="14" t="s">
        <v>7106</v>
      </c>
      <c r="B2313" s="14" t="s">
        <v>7107</v>
      </c>
      <c r="C2313" s="14" t="s">
        <v>5</v>
      </c>
    </row>
    <row r="2314" spans="1:3" s="18" customFormat="1" ht="17.25" customHeight="1" x14ac:dyDescent="0.25">
      <c r="A2314" s="14" t="str">
        <f>"03368980045"</f>
        <v>03368980045</v>
      </c>
      <c r="B2314" s="14" t="s">
        <v>4058</v>
      </c>
      <c r="C2314" s="14" t="s">
        <v>5</v>
      </c>
    </row>
    <row r="2315" spans="1:3" s="18" customFormat="1" ht="17.25" customHeight="1" x14ac:dyDescent="0.25">
      <c r="A2315" s="14" t="s">
        <v>6038</v>
      </c>
      <c r="B2315" s="14" t="s">
        <v>6039</v>
      </c>
      <c r="C2315" s="14" t="s">
        <v>5</v>
      </c>
    </row>
    <row r="2316" spans="1:3" s="18" customFormat="1" ht="17.25" customHeight="1" x14ac:dyDescent="0.25">
      <c r="A2316" s="14" t="s">
        <v>6078</v>
      </c>
      <c r="B2316" s="14" t="s">
        <v>6079</v>
      </c>
      <c r="C2316" s="14" t="s">
        <v>5</v>
      </c>
    </row>
    <row r="2317" spans="1:3" s="18" customFormat="1" ht="17.25" customHeight="1" x14ac:dyDescent="0.25">
      <c r="A2317" s="14" t="s">
        <v>4060</v>
      </c>
      <c r="B2317" s="14" t="s">
        <v>4061</v>
      </c>
      <c r="C2317" s="14" t="s">
        <v>5</v>
      </c>
    </row>
    <row r="2318" spans="1:3" s="18" customFormat="1" ht="17.25" customHeight="1" x14ac:dyDescent="0.25">
      <c r="A2318" s="14" t="s">
        <v>5893</v>
      </c>
      <c r="B2318" s="14" t="s">
        <v>5894</v>
      </c>
      <c r="C2318" s="14" t="s">
        <v>5</v>
      </c>
    </row>
    <row r="2319" spans="1:3" s="18" customFormat="1" ht="17.25" customHeight="1" x14ac:dyDescent="0.25">
      <c r="A2319" s="14" t="str">
        <f>"01031230046"</f>
        <v>01031230046</v>
      </c>
      <c r="B2319" s="14" t="s">
        <v>794</v>
      </c>
      <c r="C2319" s="14" t="s">
        <v>5</v>
      </c>
    </row>
    <row r="2320" spans="1:3" s="18" customFormat="1" ht="17.25" customHeight="1" x14ac:dyDescent="0.25">
      <c r="A2320" s="14" t="str">
        <f>"03414380042"</f>
        <v>03414380042</v>
      </c>
      <c r="B2320" s="14" t="s">
        <v>1095</v>
      </c>
      <c r="C2320" s="14" t="s">
        <v>5</v>
      </c>
    </row>
    <row r="2321" spans="1:3" s="18" customFormat="1" ht="17.25" customHeight="1" x14ac:dyDescent="0.25">
      <c r="A2321" s="14" t="str">
        <f>"01978690046"</f>
        <v>01978690046</v>
      </c>
      <c r="B2321" s="14" t="s">
        <v>5943</v>
      </c>
      <c r="C2321" s="14" t="s">
        <v>5</v>
      </c>
    </row>
    <row r="2322" spans="1:3" s="18" customFormat="1" ht="17.25" customHeight="1" x14ac:dyDescent="0.25">
      <c r="A2322" s="14" t="str">
        <f>"03380220040"</f>
        <v>03380220040</v>
      </c>
      <c r="B2322" s="14" t="s">
        <v>764</v>
      </c>
      <c r="C2322" s="14" t="s">
        <v>5</v>
      </c>
    </row>
    <row r="2323" spans="1:3" s="18" customFormat="1" ht="17.25" customHeight="1" x14ac:dyDescent="0.25">
      <c r="A2323" s="14" t="str">
        <f>"03450310044"</f>
        <v>03450310044</v>
      </c>
      <c r="B2323" s="14" t="s">
        <v>835</v>
      </c>
      <c r="C2323" s="14" t="s">
        <v>5</v>
      </c>
    </row>
    <row r="2324" spans="1:3" s="18" customFormat="1" ht="17.25" customHeight="1" x14ac:dyDescent="0.25">
      <c r="A2324" s="14" t="str">
        <f>"00228860045"</f>
        <v>00228860045</v>
      </c>
      <c r="B2324" s="14" t="s">
        <v>6192</v>
      </c>
      <c r="C2324" s="14" t="s">
        <v>5</v>
      </c>
    </row>
    <row r="2325" spans="1:3" s="18" customFormat="1" ht="17.25" customHeight="1" x14ac:dyDescent="0.25">
      <c r="A2325" s="14" t="str">
        <f>"03535140044"</f>
        <v>03535140044</v>
      </c>
      <c r="B2325" s="14" t="s">
        <v>4077</v>
      </c>
      <c r="C2325" s="14" t="s">
        <v>5</v>
      </c>
    </row>
    <row r="2326" spans="1:3" s="18" customFormat="1" ht="17.25" customHeight="1" x14ac:dyDescent="0.25">
      <c r="A2326" s="14" t="str">
        <f>"03480880040"</f>
        <v>03480880040</v>
      </c>
      <c r="B2326" s="14" t="s">
        <v>836</v>
      </c>
      <c r="C2326" s="14" t="s">
        <v>5</v>
      </c>
    </row>
    <row r="2327" spans="1:3" s="18" customFormat="1" ht="17.25" customHeight="1" x14ac:dyDescent="0.25">
      <c r="A2327" s="14" t="str">
        <f>"03792940045"</f>
        <v>03792940045</v>
      </c>
      <c r="B2327" s="14" t="s">
        <v>6064</v>
      </c>
      <c r="C2327" s="14" t="s">
        <v>5</v>
      </c>
    </row>
    <row r="2328" spans="1:3" s="18" customFormat="1" ht="17.25" customHeight="1" x14ac:dyDescent="0.25">
      <c r="A2328" s="14" t="str">
        <f>"03247600046"</f>
        <v>03247600046</v>
      </c>
      <c r="B2328" s="14" t="s">
        <v>7928</v>
      </c>
      <c r="C2328" s="14" t="s">
        <v>5</v>
      </c>
    </row>
    <row r="2329" spans="1:3" s="18" customFormat="1" ht="17.25" customHeight="1" x14ac:dyDescent="0.25">
      <c r="A2329" s="14" t="str">
        <f>"02267040042"</f>
        <v>02267040042</v>
      </c>
      <c r="B2329" s="14" t="s">
        <v>5895</v>
      </c>
      <c r="C2329" s="14" t="s">
        <v>5</v>
      </c>
    </row>
    <row r="2330" spans="1:3" s="18" customFormat="1" ht="17.25" customHeight="1" x14ac:dyDescent="0.25">
      <c r="A2330" s="14" t="str">
        <f>"02417940042"</f>
        <v>02417940042</v>
      </c>
      <c r="B2330" s="14" t="s">
        <v>783</v>
      </c>
      <c r="C2330" s="14" t="s">
        <v>5</v>
      </c>
    </row>
    <row r="2331" spans="1:3" s="18" customFormat="1" ht="17.25" customHeight="1" x14ac:dyDescent="0.25">
      <c r="A2331" s="14" t="str">
        <f>"00185000049"</f>
        <v>00185000049</v>
      </c>
      <c r="B2331" s="14" t="s">
        <v>5015</v>
      </c>
      <c r="C2331" s="14" t="s">
        <v>5</v>
      </c>
    </row>
    <row r="2332" spans="1:3" s="18" customFormat="1" ht="17.25" customHeight="1" x14ac:dyDescent="0.25">
      <c r="A2332" s="14" t="str">
        <f>"03243110040"</f>
        <v>03243110040</v>
      </c>
      <c r="B2332" s="14" t="s">
        <v>6153</v>
      </c>
      <c r="C2332" s="14" t="s">
        <v>5</v>
      </c>
    </row>
    <row r="2333" spans="1:3" s="18" customFormat="1" ht="17.25" customHeight="1" x14ac:dyDescent="0.25">
      <c r="A2333" s="14" t="str">
        <f>"02250090046"</f>
        <v>02250090046</v>
      </c>
      <c r="B2333" s="14" t="s">
        <v>849</v>
      </c>
      <c r="C2333" s="14" t="s">
        <v>5</v>
      </c>
    </row>
    <row r="2334" spans="1:3" s="18" customFormat="1" ht="17.25" customHeight="1" x14ac:dyDescent="0.25">
      <c r="A2334" s="14" t="str">
        <f>"02196430041"</f>
        <v>02196430041</v>
      </c>
      <c r="B2334" s="14" t="s">
        <v>795</v>
      </c>
      <c r="C2334" s="14" t="s">
        <v>5</v>
      </c>
    </row>
    <row r="2335" spans="1:3" s="18" customFormat="1" ht="17.25" customHeight="1" x14ac:dyDescent="0.25">
      <c r="A2335" s="14" t="str">
        <f>"03712520042"</f>
        <v>03712520042</v>
      </c>
      <c r="B2335" s="14" t="s">
        <v>5401</v>
      </c>
      <c r="C2335" s="14" t="s">
        <v>5</v>
      </c>
    </row>
    <row r="2336" spans="1:3" s="18" customFormat="1" ht="17.25" customHeight="1" x14ac:dyDescent="0.25">
      <c r="A2336" s="14" t="str">
        <f>"01893470045"</f>
        <v>01893470045</v>
      </c>
      <c r="B2336" s="14" t="s">
        <v>5101</v>
      </c>
      <c r="C2336" s="14" t="s">
        <v>5</v>
      </c>
    </row>
    <row r="2337" spans="1:3" s="18" customFormat="1" ht="17.25" customHeight="1" x14ac:dyDescent="0.25">
      <c r="A2337" s="14">
        <v>91003240040</v>
      </c>
      <c r="B2337" s="14" t="s">
        <v>7939</v>
      </c>
      <c r="C2337" s="14" t="s">
        <v>5</v>
      </c>
    </row>
    <row r="2338" spans="1:3" s="18" customFormat="1" ht="17.25" customHeight="1" x14ac:dyDescent="0.25">
      <c r="A2338" s="14" t="str">
        <f>"03231410048"</f>
        <v>03231410048</v>
      </c>
      <c r="B2338" s="14" t="s">
        <v>848</v>
      </c>
      <c r="C2338" s="14" t="s">
        <v>5</v>
      </c>
    </row>
    <row r="2339" spans="1:3" s="18" customFormat="1" ht="17.25" customHeight="1" x14ac:dyDescent="0.25">
      <c r="A2339" s="14" t="str">
        <f>"02465930044"</f>
        <v>02465930044</v>
      </c>
      <c r="B2339" s="14" t="s">
        <v>4199</v>
      </c>
      <c r="C2339" s="14" t="s">
        <v>5</v>
      </c>
    </row>
    <row r="2340" spans="1:3" s="18" customFormat="1" ht="17.25" customHeight="1" x14ac:dyDescent="0.25">
      <c r="A2340" s="14" t="str">
        <f>"03188290047"</f>
        <v>03188290047</v>
      </c>
      <c r="B2340" s="14" t="s">
        <v>863</v>
      </c>
      <c r="C2340" s="14" t="s">
        <v>5</v>
      </c>
    </row>
    <row r="2341" spans="1:3" s="18" customFormat="1" ht="17.25" customHeight="1" x14ac:dyDescent="0.25">
      <c r="A2341" s="14" t="str">
        <f>"03740090042"</f>
        <v>03740090042</v>
      </c>
      <c r="B2341" s="14" t="s">
        <v>7799</v>
      </c>
      <c r="C2341" s="14" t="s">
        <v>5</v>
      </c>
    </row>
    <row r="2342" spans="1:3" s="18" customFormat="1" ht="17.25" customHeight="1" x14ac:dyDescent="0.25">
      <c r="A2342" s="14" t="str">
        <f>"02203400045"</f>
        <v>02203400045</v>
      </c>
      <c r="B2342" s="14" t="s">
        <v>5143</v>
      </c>
      <c r="C2342" s="14" t="s">
        <v>5</v>
      </c>
    </row>
    <row r="2343" spans="1:3" s="18" customFormat="1" ht="17.25" customHeight="1" x14ac:dyDescent="0.25">
      <c r="A2343" s="14" t="str">
        <f>"03590280040"</f>
        <v>03590280040</v>
      </c>
      <c r="B2343" s="14" t="s">
        <v>5330</v>
      </c>
      <c r="C2343" s="14" t="s">
        <v>5</v>
      </c>
    </row>
    <row r="2344" spans="1:3" s="18" customFormat="1" ht="17.25" customHeight="1" x14ac:dyDescent="0.25">
      <c r="A2344" s="14">
        <v>85002360049</v>
      </c>
      <c r="B2344" s="14" t="s">
        <v>7906</v>
      </c>
      <c r="C2344" s="14" t="s">
        <v>5</v>
      </c>
    </row>
    <row r="2345" spans="1:3" s="18" customFormat="1" ht="17.25" customHeight="1" x14ac:dyDescent="0.25">
      <c r="A2345" s="14" t="str">
        <f>"02464530043"</f>
        <v>02464530043</v>
      </c>
      <c r="B2345" s="14" t="s">
        <v>825</v>
      </c>
      <c r="C2345" s="14" t="s">
        <v>5</v>
      </c>
    </row>
    <row r="2346" spans="1:3" s="18" customFormat="1" ht="17.25" customHeight="1" x14ac:dyDescent="0.25">
      <c r="A2346" s="14" t="str">
        <f>"02268380041"</f>
        <v>02268380041</v>
      </c>
      <c r="B2346" s="14" t="s">
        <v>826</v>
      </c>
      <c r="C2346" s="14" t="s">
        <v>5</v>
      </c>
    </row>
    <row r="2347" spans="1:3" s="18" customFormat="1" ht="17.25" customHeight="1" x14ac:dyDescent="0.25">
      <c r="A2347" s="14" t="s">
        <v>2404</v>
      </c>
      <c r="B2347" s="14" t="s">
        <v>2405</v>
      </c>
      <c r="C2347" s="14" t="s">
        <v>5</v>
      </c>
    </row>
    <row r="2348" spans="1:3" s="18" customFormat="1" ht="17.25" customHeight="1" x14ac:dyDescent="0.25">
      <c r="A2348" s="14" t="str">
        <f>"03462620042"</f>
        <v>03462620042</v>
      </c>
      <c r="B2348" s="14" t="s">
        <v>7173</v>
      </c>
      <c r="C2348" s="14" t="s">
        <v>5</v>
      </c>
    </row>
    <row r="2349" spans="1:3" s="18" customFormat="1" ht="17.25" customHeight="1" x14ac:dyDescent="0.25">
      <c r="A2349" s="14" t="s">
        <v>7800</v>
      </c>
      <c r="B2349" s="14" t="s">
        <v>7801</v>
      </c>
      <c r="C2349" s="14" t="s">
        <v>5</v>
      </c>
    </row>
    <row r="2350" spans="1:3" s="18" customFormat="1" ht="17.25" customHeight="1" x14ac:dyDescent="0.25">
      <c r="A2350" s="14" t="str">
        <f>"00752090043"</f>
        <v>00752090043</v>
      </c>
      <c r="B2350" s="14" t="s">
        <v>8020</v>
      </c>
      <c r="C2350" s="14" t="s">
        <v>5</v>
      </c>
    </row>
    <row r="2351" spans="1:3" s="18" customFormat="1" ht="17.25" customHeight="1" x14ac:dyDescent="0.25">
      <c r="A2351" s="14" t="str">
        <f>"02076940044"</f>
        <v>02076940044</v>
      </c>
      <c r="B2351" s="14" t="s">
        <v>851</v>
      </c>
      <c r="C2351" s="14" t="s">
        <v>5</v>
      </c>
    </row>
    <row r="2352" spans="1:3" s="18" customFormat="1" ht="17.25" customHeight="1" x14ac:dyDescent="0.25">
      <c r="A2352" s="14" t="s">
        <v>7907</v>
      </c>
      <c r="B2352" s="14" t="s">
        <v>7908</v>
      </c>
      <c r="C2352" s="14" t="s">
        <v>5</v>
      </c>
    </row>
    <row r="2353" spans="1:3" s="18" customFormat="1" ht="17.25" customHeight="1" x14ac:dyDescent="0.25">
      <c r="A2353" s="14" t="str">
        <f>"03770120040"</f>
        <v>03770120040</v>
      </c>
      <c r="B2353" s="14" t="s">
        <v>5980</v>
      </c>
      <c r="C2353" s="14" t="s">
        <v>5</v>
      </c>
    </row>
    <row r="2354" spans="1:3" s="18" customFormat="1" ht="17.25" customHeight="1" x14ac:dyDescent="0.25">
      <c r="A2354" s="14" t="str">
        <f>"02013320169"</f>
        <v>02013320169</v>
      </c>
      <c r="B2354" s="14" t="s">
        <v>373</v>
      </c>
      <c r="C2354" s="14" t="s">
        <v>374</v>
      </c>
    </row>
    <row r="2355" spans="1:3" s="18" customFormat="1" ht="17.25" customHeight="1" x14ac:dyDescent="0.25">
      <c r="A2355" s="14" t="s">
        <v>5640</v>
      </c>
      <c r="B2355" s="14" t="s">
        <v>5641</v>
      </c>
      <c r="C2355" s="14" t="s">
        <v>374</v>
      </c>
    </row>
    <row r="2356" spans="1:3" s="18" customFormat="1" ht="17.25" customHeight="1" x14ac:dyDescent="0.25">
      <c r="A2356" s="14" t="s">
        <v>9100</v>
      </c>
      <c r="B2356" s="14" t="s">
        <v>9101</v>
      </c>
      <c r="C2356" s="14" t="s">
        <v>374</v>
      </c>
    </row>
    <row r="2357" spans="1:3" s="18" customFormat="1" ht="17.25" customHeight="1" x14ac:dyDescent="0.25">
      <c r="A2357" s="14" t="str">
        <f>"01206560862"</f>
        <v>01206560862</v>
      </c>
      <c r="B2357" s="14" t="s">
        <v>6830</v>
      </c>
      <c r="C2357" s="14" t="s">
        <v>374</v>
      </c>
    </row>
    <row r="2358" spans="1:3" s="18" customFormat="1" ht="17.25" customHeight="1" x14ac:dyDescent="0.25">
      <c r="A2358" s="14" t="s">
        <v>5052</v>
      </c>
      <c r="B2358" s="14" t="s">
        <v>5053</v>
      </c>
      <c r="C2358" s="14" t="s">
        <v>374</v>
      </c>
    </row>
    <row r="2359" spans="1:3" s="18" customFormat="1" ht="17.25" customHeight="1" x14ac:dyDescent="0.25">
      <c r="A2359" s="14" t="str">
        <f>"01891610444"</f>
        <v>01891610444</v>
      </c>
      <c r="B2359" s="14" t="s">
        <v>6826</v>
      </c>
      <c r="C2359" s="14" t="s">
        <v>3052</v>
      </c>
    </row>
    <row r="2360" spans="1:3" s="18" customFormat="1" ht="17.25" customHeight="1" x14ac:dyDescent="0.25">
      <c r="A2360" s="14" t="s">
        <v>3560</v>
      </c>
      <c r="B2360" s="14" t="s">
        <v>3561</v>
      </c>
      <c r="C2360" s="14" t="s">
        <v>3052</v>
      </c>
    </row>
    <row r="2361" spans="1:3" s="18" customFormat="1" ht="17.25" customHeight="1" x14ac:dyDescent="0.25">
      <c r="A2361" s="14" t="s">
        <v>3086</v>
      </c>
      <c r="B2361" s="14" t="s">
        <v>3087</v>
      </c>
      <c r="C2361" s="14" t="s">
        <v>3052</v>
      </c>
    </row>
    <row r="2362" spans="1:3" s="18" customFormat="1" ht="17.25" customHeight="1" x14ac:dyDescent="0.25">
      <c r="A2362" s="14" t="s">
        <v>3084</v>
      </c>
      <c r="B2362" s="14" t="s">
        <v>3085</v>
      </c>
      <c r="C2362" s="14" t="s">
        <v>3052</v>
      </c>
    </row>
    <row r="2363" spans="1:3" s="18" customFormat="1" ht="17.25" customHeight="1" x14ac:dyDescent="0.25">
      <c r="A2363" s="14" t="s">
        <v>8117</v>
      </c>
      <c r="B2363" s="14" t="s">
        <v>8118</v>
      </c>
      <c r="C2363" s="14" t="s">
        <v>3052</v>
      </c>
    </row>
    <row r="2364" spans="1:3" s="18" customFormat="1" ht="17.25" customHeight="1" x14ac:dyDescent="0.25">
      <c r="A2364" s="14" t="s">
        <v>7617</v>
      </c>
      <c r="B2364" s="14" t="s">
        <v>7618</v>
      </c>
      <c r="C2364" s="14" t="s">
        <v>3052</v>
      </c>
    </row>
    <row r="2365" spans="1:3" s="18" customFormat="1" ht="17.25" customHeight="1" x14ac:dyDescent="0.25">
      <c r="A2365" s="14" t="s">
        <v>3182</v>
      </c>
      <c r="B2365" s="14" t="s">
        <v>3183</v>
      </c>
      <c r="C2365" s="14" t="s">
        <v>3052</v>
      </c>
    </row>
    <row r="2366" spans="1:3" s="18" customFormat="1" ht="17.25" customHeight="1" x14ac:dyDescent="0.25">
      <c r="A2366" s="14" t="str">
        <f>"01611400449"</f>
        <v>01611400449</v>
      </c>
      <c r="B2366" s="14" t="s">
        <v>3051</v>
      </c>
      <c r="C2366" s="14" t="s">
        <v>3052</v>
      </c>
    </row>
    <row r="2367" spans="1:3" s="18" customFormat="1" ht="17.25" customHeight="1" x14ac:dyDescent="0.25">
      <c r="A2367" s="14" t="s">
        <v>3053</v>
      </c>
      <c r="B2367" s="14" t="s">
        <v>3054</v>
      </c>
      <c r="C2367" s="14" t="s">
        <v>3052</v>
      </c>
    </row>
    <row r="2368" spans="1:3" s="18" customFormat="1" ht="17.25" customHeight="1" x14ac:dyDescent="0.25">
      <c r="A2368" s="14" t="str">
        <f>"01217430444"</f>
        <v>01217430444</v>
      </c>
      <c r="B2368" s="14" t="s">
        <v>3300</v>
      </c>
      <c r="C2368" s="14" t="s">
        <v>3052</v>
      </c>
    </row>
    <row r="2369" spans="1:3" s="18" customFormat="1" ht="17.25" customHeight="1" x14ac:dyDescent="0.25">
      <c r="A2369" s="14" t="s">
        <v>9282</v>
      </c>
      <c r="B2369" s="14" t="s">
        <v>9283</v>
      </c>
      <c r="C2369" s="14" t="s">
        <v>3052</v>
      </c>
    </row>
    <row r="2370" spans="1:3" s="18" customFormat="1" ht="17.25" customHeight="1" x14ac:dyDescent="0.25">
      <c r="A2370" s="14" t="s">
        <v>3167</v>
      </c>
      <c r="B2370" s="14" t="s">
        <v>3168</v>
      </c>
      <c r="C2370" s="14" t="s">
        <v>3052</v>
      </c>
    </row>
    <row r="2371" spans="1:3" s="18" customFormat="1" ht="17.25" customHeight="1" x14ac:dyDescent="0.25">
      <c r="A2371" s="14" t="str">
        <f>"01693680447"</f>
        <v>01693680447</v>
      </c>
      <c r="B2371" s="14" t="s">
        <v>8109</v>
      </c>
      <c r="C2371" s="14" t="s">
        <v>3052</v>
      </c>
    </row>
    <row r="2372" spans="1:3" s="18" customFormat="1" ht="17.25" customHeight="1" x14ac:dyDescent="0.25">
      <c r="A2372" s="14" t="str">
        <f>"00054520382"</f>
        <v>00054520382</v>
      </c>
      <c r="B2372" s="14" t="s">
        <v>896</v>
      </c>
      <c r="C2372" s="14" t="s">
        <v>3</v>
      </c>
    </row>
    <row r="2373" spans="1:3" s="18" customFormat="1" ht="17.25" customHeight="1" x14ac:dyDescent="0.25">
      <c r="A2373" s="14" t="s">
        <v>3174</v>
      </c>
      <c r="B2373" s="14" t="s">
        <v>3175</v>
      </c>
      <c r="C2373" s="14" t="s">
        <v>3</v>
      </c>
    </row>
    <row r="2374" spans="1:3" s="18" customFormat="1" ht="17.25" customHeight="1" x14ac:dyDescent="0.25">
      <c r="A2374" s="14" t="str">
        <f>"01525440382"</f>
        <v>01525440382</v>
      </c>
      <c r="B2374" s="14" t="s">
        <v>3828</v>
      </c>
      <c r="C2374" s="14" t="s">
        <v>3</v>
      </c>
    </row>
    <row r="2375" spans="1:3" s="18" customFormat="1" ht="17.25" customHeight="1" x14ac:dyDescent="0.25">
      <c r="A2375" s="14" t="str">
        <f>"01212330383"</f>
        <v>01212330383</v>
      </c>
      <c r="B2375" s="14" t="s">
        <v>3225</v>
      </c>
      <c r="C2375" s="14" t="s">
        <v>3</v>
      </c>
    </row>
    <row r="2376" spans="1:3" s="18" customFormat="1" ht="17.25" customHeight="1" x14ac:dyDescent="0.25">
      <c r="A2376" s="14" t="str">
        <f>"01855710388"</f>
        <v>01855710388</v>
      </c>
      <c r="B2376" s="14" t="s">
        <v>636</v>
      </c>
      <c r="C2376" s="14" t="s">
        <v>3</v>
      </c>
    </row>
    <row r="2377" spans="1:3" s="18" customFormat="1" ht="17.25" customHeight="1" x14ac:dyDescent="0.25">
      <c r="A2377" s="14" t="str">
        <f>"00773160387"</f>
        <v>00773160387</v>
      </c>
      <c r="B2377" s="14" t="s">
        <v>4022</v>
      </c>
      <c r="C2377" s="14" t="s">
        <v>3</v>
      </c>
    </row>
    <row r="2378" spans="1:3" s="18" customFormat="1" ht="17.25" customHeight="1" x14ac:dyDescent="0.25">
      <c r="A2378" s="14" t="s">
        <v>8444</v>
      </c>
      <c r="B2378" s="14" t="s">
        <v>8445</v>
      </c>
      <c r="C2378" s="14" t="s">
        <v>3</v>
      </c>
    </row>
    <row r="2379" spans="1:3" s="18" customFormat="1" ht="17.25" customHeight="1" x14ac:dyDescent="0.25">
      <c r="A2379" s="14" t="s">
        <v>9214</v>
      </c>
      <c r="B2379" s="14" t="s">
        <v>9215</v>
      </c>
      <c r="C2379" s="14" t="s">
        <v>3</v>
      </c>
    </row>
    <row r="2380" spans="1:3" s="18" customFormat="1" ht="17.25" customHeight="1" x14ac:dyDescent="0.25">
      <c r="A2380" s="14" t="s">
        <v>9493</v>
      </c>
      <c r="B2380" s="14" t="s">
        <v>9494</v>
      </c>
      <c r="C2380" s="14" t="s">
        <v>3</v>
      </c>
    </row>
    <row r="2381" spans="1:3" s="18" customFormat="1" ht="17.25" customHeight="1" x14ac:dyDescent="0.25">
      <c r="A2381" s="14" t="s">
        <v>4093</v>
      </c>
      <c r="B2381" s="14" t="s">
        <v>4094</v>
      </c>
      <c r="C2381" s="14" t="s">
        <v>3</v>
      </c>
    </row>
    <row r="2382" spans="1:3" s="18" customFormat="1" ht="17.25" customHeight="1" x14ac:dyDescent="0.25">
      <c r="A2382" s="14" t="s">
        <v>2714</v>
      </c>
      <c r="B2382" s="14" t="s">
        <v>2715</v>
      </c>
      <c r="C2382" s="14" t="s">
        <v>3</v>
      </c>
    </row>
    <row r="2383" spans="1:3" s="18" customFormat="1" ht="17.25" customHeight="1" x14ac:dyDescent="0.25">
      <c r="A2383" s="14" t="s">
        <v>4052</v>
      </c>
      <c r="B2383" s="14" t="s">
        <v>4053</v>
      </c>
      <c r="C2383" s="14" t="s">
        <v>3</v>
      </c>
    </row>
    <row r="2384" spans="1:3" s="18" customFormat="1" ht="17.25" customHeight="1" x14ac:dyDescent="0.25">
      <c r="A2384" s="14" t="str">
        <f>"01409690383"</f>
        <v>01409690383</v>
      </c>
      <c r="B2384" s="14" t="s">
        <v>2676</v>
      </c>
      <c r="C2384" s="14" t="s">
        <v>3</v>
      </c>
    </row>
    <row r="2385" spans="1:3" s="18" customFormat="1" ht="17.25" customHeight="1" x14ac:dyDescent="0.25">
      <c r="A2385" s="14" t="str">
        <f>"01182730380"</f>
        <v>01182730380</v>
      </c>
      <c r="B2385" s="14" t="s">
        <v>3273</v>
      </c>
      <c r="C2385" s="14" t="s">
        <v>3</v>
      </c>
    </row>
    <row r="2386" spans="1:3" s="18" customFormat="1" ht="17.25" customHeight="1" x14ac:dyDescent="0.25">
      <c r="A2386" s="14" t="str">
        <f>"01451540387"</f>
        <v>01451540387</v>
      </c>
      <c r="B2386" s="14" t="s">
        <v>854</v>
      </c>
      <c r="C2386" s="14" t="s">
        <v>3</v>
      </c>
    </row>
    <row r="2387" spans="1:3" s="18" customFormat="1" ht="17.25" customHeight="1" x14ac:dyDescent="0.25">
      <c r="A2387" s="14" t="str">
        <f>"01645700384"</f>
        <v>01645700384</v>
      </c>
      <c r="B2387" s="14" t="s">
        <v>1322</v>
      </c>
      <c r="C2387" s="14" t="s">
        <v>3</v>
      </c>
    </row>
    <row r="2388" spans="1:3" s="18" customFormat="1" ht="17.25" customHeight="1" x14ac:dyDescent="0.25">
      <c r="A2388" s="14" t="str">
        <f>"00397470386"</f>
        <v>00397470386</v>
      </c>
      <c r="B2388" s="14" t="s">
        <v>657</v>
      </c>
      <c r="C2388" s="14" t="s">
        <v>3</v>
      </c>
    </row>
    <row r="2389" spans="1:3" s="18" customFormat="1" ht="17.25" customHeight="1" x14ac:dyDescent="0.25">
      <c r="A2389" s="14" t="str">
        <f>"01670650389"</f>
        <v>01670650389</v>
      </c>
      <c r="B2389" s="14" t="s">
        <v>649</v>
      </c>
      <c r="C2389" s="14" t="s">
        <v>3</v>
      </c>
    </row>
    <row r="2390" spans="1:3" s="18" customFormat="1" ht="17.25" customHeight="1" x14ac:dyDescent="0.25">
      <c r="A2390" s="14">
        <v>91000790385</v>
      </c>
      <c r="B2390" s="14" t="s">
        <v>4537</v>
      </c>
      <c r="C2390" s="14" t="s">
        <v>3</v>
      </c>
    </row>
    <row r="2391" spans="1:3" s="18" customFormat="1" ht="17.25" customHeight="1" x14ac:dyDescent="0.25">
      <c r="A2391" s="14">
        <v>91000740380</v>
      </c>
      <c r="B2391" s="14" t="s">
        <v>2867</v>
      </c>
      <c r="C2391" s="14" t="s">
        <v>3</v>
      </c>
    </row>
    <row r="2392" spans="1:3" s="18" customFormat="1" ht="17.25" customHeight="1" x14ac:dyDescent="0.25">
      <c r="A2392" s="14" t="s">
        <v>3271</v>
      </c>
      <c r="B2392" s="14" t="s">
        <v>3272</v>
      </c>
      <c r="C2392" s="14" t="s">
        <v>3</v>
      </c>
    </row>
    <row r="2393" spans="1:3" s="18" customFormat="1" ht="17.25" customHeight="1" x14ac:dyDescent="0.25">
      <c r="A2393" s="14" t="s">
        <v>1300</v>
      </c>
      <c r="B2393" s="14" t="s">
        <v>1301</v>
      </c>
      <c r="C2393" s="14" t="s">
        <v>3</v>
      </c>
    </row>
    <row r="2394" spans="1:3" s="18" customFormat="1" ht="17.25" customHeight="1" x14ac:dyDescent="0.25">
      <c r="A2394" s="14" t="s">
        <v>9487</v>
      </c>
      <c r="B2394" s="14" t="s">
        <v>9488</v>
      </c>
      <c r="C2394" s="14" t="s">
        <v>3</v>
      </c>
    </row>
    <row r="2395" spans="1:3" s="18" customFormat="1" ht="17.25" customHeight="1" x14ac:dyDescent="0.25">
      <c r="A2395" s="14" t="s">
        <v>1905</v>
      </c>
      <c r="B2395" s="14" t="s">
        <v>1906</v>
      </c>
      <c r="C2395" s="14" t="s">
        <v>3</v>
      </c>
    </row>
    <row r="2396" spans="1:3" s="18" customFormat="1" ht="17.25" customHeight="1" x14ac:dyDescent="0.25">
      <c r="A2396" s="14" t="s">
        <v>1225</v>
      </c>
      <c r="B2396" s="14" t="s">
        <v>1226</v>
      </c>
      <c r="C2396" s="14" t="s">
        <v>3</v>
      </c>
    </row>
    <row r="2397" spans="1:3" s="18" customFormat="1" ht="17.25" customHeight="1" x14ac:dyDescent="0.25">
      <c r="A2397" s="14" t="s">
        <v>4802</v>
      </c>
      <c r="B2397" s="14" t="s">
        <v>4803</v>
      </c>
      <c r="C2397" s="14" t="s">
        <v>3</v>
      </c>
    </row>
    <row r="2398" spans="1:3" s="18" customFormat="1" ht="17.25" customHeight="1" x14ac:dyDescent="0.25">
      <c r="A2398" s="14" t="s">
        <v>6833</v>
      </c>
      <c r="B2398" s="14" t="s">
        <v>6834</v>
      </c>
      <c r="C2398" s="14" t="s">
        <v>3</v>
      </c>
    </row>
    <row r="2399" spans="1:3" s="18" customFormat="1" ht="17.25" customHeight="1" x14ac:dyDescent="0.25">
      <c r="A2399" s="14" t="s">
        <v>4118</v>
      </c>
      <c r="B2399" s="14" t="s">
        <v>4119</v>
      </c>
      <c r="C2399" s="14" t="s">
        <v>3</v>
      </c>
    </row>
    <row r="2400" spans="1:3" s="18" customFormat="1" ht="17.25" customHeight="1" x14ac:dyDescent="0.25">
      <c r="A2400" s="14" t="s">
        <v>1320</v>
      </c>
      <c r="B2400" s="14" t="s">
        <v>1321</v>
      </c>
      <c r="C2400" s="14" t="s">
        <v>3</v>
      </c>
    </row>
    <row r="2401" spans="1:3" s="18" customFormat="1" ht="17.25" customHeight="1" x14ac:dyDescent="0.25">
      <c r="A2401" s="14" t="s">
        <v>1306</v>
      </c>
      <c r="B2401" s="14" t="s">
        <v>1307</v>
      </c>
      <c r="C2401" s="14" t="s">
        <v>3</v>
      </c>
    </row>
    <row r="2402" spans="1:3" s="18" customFormat="1" ht="17.25" customHeight="1" x14ac:dyDescent="0.25">
      <c r="A2402" s="14" t="s">
        <v>1379</v>
      </c>
      <c r="B2402" s="14" t="s">
        <v>1380</v>
      </c>
      <c r="C2402" s="14" t="s">
        <v>3</v>
      </c>
    </row>
    <row r="2403" spans="1:3" s="18" customFormat="1" ht="17.25" customHeight="1" x14ac:dyDescent="0.25">
      <c r="A2403" s="14" t="s">
        <v>1308</v>
      </c>
      <c r="B2403" s="14" t="s">
        <v>1309</v>
      </c>
      <c r="C2403" s="14" t="s">
        <v>3</v>
      </c>
    </row>
    <row r="2404" spans="1:3" s="18" customFormat="1" ht="17.25" customHeight="1" x14ac:dyDescent="0.25">
      <c r="A2404" s="14" t="s">
        <v>2474</v>
      </c>
      <c r="B2404" s="14" t="s">
        <v>2475</v>
      </c>
      <c r="C2404" s="14" t="s">
        <v>3</v>
      </c>
    </row>
    <row r="2405" spans="1:3" s="18" customFormat="1" ht="17.25" customHeight="1" x14ac:dyDescent="0.25">
      <c r="A2405" s="14" t="s">
        <v>3059</v>
      </c>
      <c r="B2405" s="14" t="s">
        <v>3060</v>
      </c>
      <c r="C2405" s="14" t="s">
        <v>3</v>
      </c>
    </row>
    <row r="2406" spans="1:3" s="18" customFormat="1" ht="17.25" customHeight="1" x14ac:dyDescent="0.25">
      <c r="A2406" s="14" t="s">
        <v>9348</v>
      </c>
      <c r="B2406" s="14" t="s">
        <v>9349</v>
      </c>
      <c r="C2406" s="14" t="s">
        <v>3</v>
      </c>
    </row>
    <row r="2407" spans="1:3" s="18" customFormat="1" ht="17.25" customHeight="1" x14ac:dyDescent="0.25">
      <c r="A2407" s="14" t="s">
        <v>1316</v>
      </c>
      <c r="B2407" s="14" t="s">
        <v>1317</v>
      </c>
      <c r="C2407" s="14" t="s">
        <v>3</v>
      </c>
    </row>
    <row r="2408" spans="1:3" s="18" customFormat="1" ht="17.25" customHeight="1" x14ac:dyDescent="0.25">
      <c r="A2408" s="14" t="s">
        <v>1381</v>
      </c>
      <c r="B2408" s="14" t="s">
        <v>1382</v>
      </c>
      <c r="C2408" s="14" t="s">
        <v>3</v>
      </c>
    </row>
    <row r="2409" spans="1:3" s="18" customFormat="1" ht="17.25" customHeight="1" x14ac:dyDescent="0.25">
      <c r="A2409" s="14" t="s">
        <v>3152</v>
      </c>
      <c r="B2409" s="14" t="s">
        <v>3153</v>
      </c>
      <c r="C2409" s="14" t="s">
        <v>3</v>
      </c>
    </row>
    <row r="2410" spans="1:3" s="18" customFormat="1" ht="17.25" customHeight="1" x14ac:dyDescent="0.25">
      <c r="A2410" s="14" t="str">
        <f>"01969330388"</f>
        <v>01969330388</v>
      </c>
      <c r="B2410" s="14" t="s">
        <v>5585</v>
      </c>
      <c r="C2410" s="14" t="s">
        <v>3</v>
      </c>
    </row>
    <row r="2411" spans="1:3" s="18" customFormat="1" ht="17.25" customHeight="1" x14ac:dyDescent="0.25">
      <c r="A2411" s="14" t="s">
        <v>8986</v>
      </c>
      <c r="B2411" s="14" t="s">
        <v>8987</v>
      </c>
      <c r="C2411" s="14" t="s">
        <v>3</v>
      </c>
    </row>
    <row r="2412" spans="1:3" s="18" customFormat="1" ht="17.25" customHeight="1" x14ac:dyDescent="0.25">
      <c r="A2412" s="14" t="s">
        <v>4268</v>
      </c>
      <c r="B2412" s="14" t="s">
        <v>4269</v>
      </c>
      <c r="C2412" s="14" t="s">
        <v>3</v>
      </c>
    </row>
    <row r="2413" spans="1:3" s="18" customFormat="1" ht="17.25" customHeight="1" x14ac:dyDescent="0.25">
      <c r="A2413" s="14" t="s">
        <v>3164</v>
      </c>
      <c r="B2413" s="14" t="s">
        <v>3165</v>
      </c>
      <c r="C2413" s="14" t="s">
        <v>3</v>
      </c>
    </row>
    <row r="2414" spans="1:3" s="18" customFormat="1" ht="17.25" customHeight="1" x14ac:dyDescent="0.25">
      <c r="A2414" s="14" t="s">
        <v>1223</v>
      </c>
      <c r="B2414" s="14" t="s">
        <v>1224</v>
      </c>
      <c r="C2414" s="14" t="s">
        <v>3</v>
      </c>
    </row>
    <row r="2415" spans="1:3" s="18" customFormat="1" ht="17.25" customHeight="1" x14ac:dyDescent="0.25">
      <c r="A2415" s="14" t="s">
        <v>4011</v>
      </c>
      <c r="B2415" s="14" t="s">
        <v>4012</v>
      </c>
      <c r="C2415" s="14" t="s">
        <v>3</v>
      </c>
    </row>
    <row r="2416" spans="1:3" s="18" customFormat="1" ht="17.25" customHeight="1" x14ac:dyDescent="0.25">
      <c r="A2416" s="14" t="s">
        <v>9208</v>
      </c>
      <c r="B2416" s="14" t="s">
        <v>9209</v>
      </c>
      <c r="C2416" s="14" t="s">
        <v>3</v>
      </c>
    </row>
    <row r="2417" spans="1:3" s="18" customFormat="1" ht="17.25" customHeight="1" x14ac:dyDescent="0.25">
      <c r="A2417" s="14" t="s">
        <v>3172</v>
      </c>
      <c r="B2417" s="14" t="s">
        <v>3173</v>
      </c>
      <c r="C2417" s="14" t="s">
        <v>3</v>
      </c>
    </row>
    <row r="2418" spans="1:3" s="18" customFormat="1" ht="17.25" customHeight="1" x14ac:dyDescent="0.25">
      <c r="A2418" s="14" t="s">
        <v>8787</v>
      </c>
      <c r="B2418" s="14" t="s">
        <v>8788</v>
      </c>
      <c r="C2418" s="14" t="s">
        <v>3</v>
      </c>
    </row>
    <row r="2419" spans="1:3" s="18" customFormat="1" ht="17.25" customHeight="1" x14ac:dyDescent="0.25">
      <c r="A2419" s="14" t="s">
        <v>5771</v>
      </c>
      <c r="B2419" s="14" t="s">
        <v>5772</v>
      </c>
      <c r="C2419" s="14" t="s">
        <v>3</v>
      </c>
    </row>
    <row r="2420" spans="1:3" s="18" customFormat="1" ht="17.25" customHeight="1" x14ac:dyDescent="0.25">
      <c r="A2420" s="14" t="s">
        <v>2704</v>
      </c>
      <c r="B2420" s="14" t="s">
        <v>2705</v>
      </c>
      <c r="C2420" s="14" t="s">
        <v>3</v>
      </c>
    </row>
    <row r="2421" spans="1:3" s="18" customFormat="1" ht="17.25" customHeight="1" x14ac:dyDescent="0.25">
      <c r="A2421" s="14" t="s">
        <v>1377</v>
      </c>
      <c r="B2421" s="14" t="s">
        <v>1378</v>
      </c>
      <c r="C2421" s="14" t="s">
        <v>3</v>
      </c>
    </row>
    <row r="2422" spans="1:3" s="18" customFormat="1" ht="17.25" customHeight="1" x14ac:dyDescent="0.25">
      <c r="A2422" s="14" t="str">
        <f>"01207310382"</f>
        <v>01207310382</v>
      </c>
      <c r="B2422" s="14" t="s">
        <v>654</v>
      </c>
      <c r="C2422" s="14" t="s">
        <v>3</v>
      </c>
    </row>
    <row r="2423" spans="1:3" s="18" customFormat="1" ht="17.25" customHeight="1" x14ac:dyDescent="0.25">
      <c r="A2423" s="14" t="str">
        <f>"00050540384"</f>
        <v>00050540384</v>
      </c>
      <c r="B2423" s="14" t="s">
        <v>616</v>
      </c>
      <c r="C2423" s="14" t="s">
        <v>3</v>
      </c>
    </row>
    <row r="2424" spans="1:3" s="18" customFormat="1" ht="17.25" customHeight="1" x14ac:dyDescent="0.25">
      <c r="A2424" s="14" t="s">
        <v>18</v>
      </c>
      <c r="B2424" s="14" t="s">
        <v>19</v>
      </c>
      <c r="C2424" s="15" t="s">
        <v>3</v>
      </c>
    </row>
    <row r="2425" spans="1:3" s="18" customFormat="1" ht="17.25" customHeight="1" x14ac:dyDescent="0.25">
      <c r="A2425" s="14" t="s">
        <v>716</v>
      </c>
      <c r="B2425" s="14" t="s">
        <v>717</v>
      </c>
      <c r="C2425" s="14" t="s">
        <v>3</v>
      </c>
    </row>
    <row r="2426" spans="1:3" s="18" customFormat="1" ht="17.25" customHeight="1" x14ac:dyDescent="0.25">
      <c r="A2426" s="14" t="s">
        <v>3223</v>
      </c>
      <c r="B2426" s="14" t="s">
        <v>3224</v>
      </c>
      <c r="C2426" s="14" t="s">
        <v>3</v>
      </c>
    </row>
    <row r="2427" spans="1:3" s="18" customFormat="1" ht="17.25" customHeight="1" x14ac:dyDescent="0.25">
      <c r="A2427" s="14" t="s">
        <v>8667</v>
      </c>
      <c r="B2427" s="14" t="s">
        <v>8668</v>
      </c>
      <c r="C2427" s="14" t="s">
        <v>3</v>
      </c>
    </row>
    <row r="2428" spans="1:3" s="18" customFormat="1" ht="17.25" customHeight="1" x14ac:dyDescent="0.25">
      <c r="A2428" s="14" t="s">
        <v>8912</v>
      </c>
      <c r="B2428" s="14" t="s">
        <v>8913</v>
      </c>
      <c r="C2428" s="14" t="s">
        <v>3</v>
      </c>
    </row>
    <row r="2429" spans="1:3" s="18" customFormat="1" ht="17.25" customHeight="1" x14ac:dyDescent="0.25">
      <c r="A2429" s="14" t="s">
        <v>722</v>
      </c>
      <c r="B2429" s="14" t="s">
        <v>723</v>
      </c>
      <c r="C2429" s="14" t="s">
        <v>3</v>
      </c>
    </row>
    <row r="2430" spans="1:3" s="18" customFormat="1" ht="17.25" customHeight="1" x14ac:dyDescent="0.25">
      <c r="A2430" s="14" t="s">
        <v>9034</v>
      </c>
      <c r="B2430" s="14" t="s">
        <v>9035</v>
      </c>
      <c r="C2430" s="14" t="s">
        <v>3</v>
      </c>
    </row>
    <row r="2431" spans="1:3" s="18" customFormat="1" ht="17.25" customHeight="1" x14ac:dyDescent="0.25">
      <c r="A2431" s="14" t="str">
        <f>"00052850385"</f>
        <v>00052850385</v>
      </c>
      <c r="B2431" s="14" t="s">
        <v>995</v>
      </c>
      <c r="C2431" s="14" t="s">
        <v>3</v>
      </c>
    </row>
    <row r="2432" spans="1:3" s="18" customFormat="1" ht="17.25" customHeight="1" x14ac:dyDescent="0.25">
      <c r="A2432" s="14">
        <v>82001450384</v>
      </c>
      <c r="B2432" s="14" t="s">
        <v>1359</v>
      </c>
      <c r="C2432" s="14" t="s">
        <v>3</v>
      </c>
    </row>
    <row r="2433" spans="1:3" s="18" customFormat="1" ht="17.25" customHeight="1" x14ac:dyDescent="0.25">
      <c r="A2433" s="14" t="s">
        <v>2679</v>
      </c>
      <c r="B2433" s="14" t="s">
        <v>2680</v>
      </c>
      <c r="C2433" s="14" t="s">
        <v>3</v>
      </c>
    </row>
    <row r="2434" spans="1:3" s="18" customFormat="1" ht="17.25" customHeight="1" x14ac:dyDescent="0.25">
      <c r="A2434" s="14" t="s">
        <v>638</v>
      </c>
      <c r="B2434" s="14" t="s">
        <v>639</v>
      </c>
      <c r="C2434" s="14" t="s">
        <v>3</v>
      </c>
    </row>
    <row r="2435" spans="1:3" s="18" customFormat="1" ht="17.25" customHeight="1" x14ac:dyDescent="0.25">
      <c r="A2435" s="14" t="s">
        <v>2683</v>
      </c>
      <c r="B2435" s="14" t="s">
        <v>2684</v>
      </c>
      <c r="C2435" s="14" t="s">
        <v>3</v>
      </c>
    </row>
    <row r="2436" spans="1:3" s="18" customFormat="1" ht="17.25" customHeight="1" x14ac:dyDescent="0.25">
      <c r="A2436" s="14" t="s">
        <v>643</v>
      </c>
      <c r="B2436" s="14" t="s">
        <v>644</v>
      </c>
      <c r="C2436" s="14" t="s">
        <v>3</v>
      </c>
    </row>
    <row r="2437" spans="1:3" s="18" customFormat="1" ht="17.25" customHeight="1" x14ac:dyDescent="0.25">
      <c r="A2437" s="14" t="s">
        <v>2706</v>
      </c>
      <c r="B2437" s="14" t="s">
        <v>2707</v>
      </c>
      <c r="C2437" s="14" t="s">
        <v>3</v>
      </c>
    </row>
    <row r="2438" spans="1:3" s="18" customFormat="1" ht="17.25" customHeight="1" x14ac:dyDescent="0.25">
      <c r="A2438" s="14" t="s">
        <v>3203</v>
      </c>
      <c r="B2438" s="14" t="s">
        <v>3204</v>
      </c>
      <c r="C2438" s="14" t="s">
        <v>3</v>
      </c>
    </row>
    <row r="2439" spans="1:3" s="18" customFormat="1" ht="17.25" customHeight="1" x14ac:dyDescent="0.25">
      <c r="A2439" s="14" t="s">
        <v>3237</v>
      </c>
      <c r="B2439" s="14" t="s">
        <v>3238</v>
      </c>
      <c r="C2439" s="14" t="s">
        <v>3</v>
      </c>
    </row>
    <row r="2440" spans="1:3" s="18" customFormat="1" ht="17.25" customHeight="1" x14ac:dyDescent="0.25">
      <c r="A2440" s="14" t="s">
        <v>3251</v>
      </c>
      <c r="B2440" s="14" t="s">
        <v>3252</v>
      </c>
      <c r="C2440" s="14" t="s">
        <v>3</v>
      </c>
    </row>
    <row r="2441" spans="1:3" s="18" customFormat="1" ht="17.25" customHeight="1" x14ac:dyDescent="0.25">
      <c r="A2441" s="14" t="s">
        <v>3180</v>
      </c>
      <c r="B2441" s="14" t="s">
        <v>3181</v>
      </c>
      <c r="C2441" s="14" t="s">
        <v>3</v>
      </c>
    </row>
    <row r="2442" spans="1:3" s="18" customFormat="1" ht="17.25" customHeight="1" x14ac:dyDescent="0.25">
      <c r="A2442" s="14" t="s">
        <v>645</v>
      </c>
      <c r="B2442" s="14" t="s">
        <v>646</v>
      </c>
      <c r="C2442" s="14" t="s">
        <v>3</v>
      </c>
    </row>
    <row r="2443" spans="1:3" s="18" customFormat="1" ht="17.25" customHeight="1" x14ac:dyDescent="0.25">
      <c r="A2443" s="14" t="s">
        <v>3191</v>
      </c>
      <c r="B2443" s="14" t="s">
        <v>3192</v>
      </c>
      <c r="C2443" s="14" t="s">
        <v>3</v>
      </c>
    </row>
    <row r="2444" spans="1:3" s="18" customFormat="1" ht="17.25" customHeight="1" x14ac:dyDescent="0.25">
      <c r="A2444" s="14" t="s">
        <v>9435</v>
      </c>
      <c r="B2444" s="14" t="s">
        <v>9436</v>
      </c>
      <c r="C2444" s="14" t="s">
        <v>3</v>
      </c>
    </row>
    <row r="2445" spans="1:3" s="18" customFormat="1" ht="17.25" customHeight="1" x14ac:dyDescent="0.25">
      <c r="A2445" s="14" t="str">
        <f>"01393380389"</f>
        <v>01393380389</v>
      </c>
      <c r="B2445" s="14" t="s">
        <v>626</v>
      </c>
      <c r="C2445" s="14" t="s">
        <v>3</v>
      </c>
    </row>
    <row r="2446" spans="1:3" s="18" customFormat="1" ht="17.25" customHeight="1" x14ac:dyDescent="0.25">
      <c r="A2446" s="14" t="s">
        <v>3829</v>
      </c>
      <c r="B2446" s="14" t="s">
        <v>3830</v>
      </c>
      <c r="C2446" s="14" t="s">
        <v>3</v>
      </c>
    </row>
    <row r="2447" spans="1:3" s="18" customFormat="1" ht="17.25" customHeight="1" x14ac:dyDescent="0.25">
      <c r="A2447" s="14" t="s">
        <v>4804</v>
      </c>
      <c r="B2447" s="14" t="s">
        <v>4805</v>
      </c>
      <c r="C2447" s="14" t="s">
        <v>3</v>
      </c>
    </row>
    <row r="2448" spans="1:3" s="18" customFormat="1" ht="17.25" customHeight="1" x14ac:dyDescent="0.25">
      <c r="A2448" s="14" t="str">
        <f>"01597790383"</f>
        <v>01597790383</v>
      </c>
      <c r="B2448" s="14" t="s">
        <v>6050</v>
      </c>
      <c r="C2448" s="14" t="s">
        <v>3</v>
      </c>
    </row>
    <row r="2449" spans="1:3" s="18" customFormat="1" ht="17.25" customHeight="1" x14ac:dyDescent="0.25">
      <c r="A2449" s="14" t="str">
        <f>"00870260387"</f>
        <v>00870260387</v>
      </c>
      <c r="B2449" s="14" t="s">
        <v>4619</v>
      </c>
      <c r="C2449" s="14" t="s">
        <v>3</v>
      </c>
    </row>
    <row r="2450" spans="1:3" s="18" customFormat="1" ht="17.25" customHeight="1" x14ac:dyDescent="0.25">
      <c r="A2450" s="14" t="s">
        <v>9548</v>
      </c>
      <c r="B2450" s="14" t="s">
        <v>9549</v>
      </c>
      <c r="C2450" s="14" t="s">
        <v>3</v>
      </c>
    </row>
    <row r="2451" spans="1:3" s="18" customFormat="1" ht="17.25" customHeight="1" x14ac:dyDescent="0.25">
      <c r="A2451" s="14" t="str">
        <f>"00041670381"</f>
        <v>00041670381</v>
      </c>
      <c r="B2451" s="14" t="s">
        <v>380</v>
      </c>
      <c r="C2451" s="14" t="s">
        <v>3</v>
      </c>
    </row>
    <row r="2452" spans="1:3" s="18" customFormat="1" ht="17.25" customHeight="1" x14ac:dyDescent="0.25">
      <c r="A2452" s="14" t="s">
        <v>4593</v>
      </c>
      <c r="B2452" s="14" t="s">
        <v>4594</v>
      </c>
      <c r="C2452" s="14" t="s">
        <v>3</v>
      </c>
    </row>
    <row r="2453" spans="1:3" s="18" customFormat="1" ht="17.25" customHeight="1" x14ac:dyDescent="0.25">
      <c r="A2453" s="14" t="s">
        <v>4309</v>
      </c>
      <c r="B2453" s="14" t="s">
        <v>4310</v>
      </c>
      <c r="C2453" s="14" t="s">
        <v>3</v>
      </c>
    </row>
    <row r="2454" spans="1:3" s="18" customFormat="1" ht="17.25" customHeight="1" x14ac:dyDescent="0.25">
      <c r="A2454" s="14" t="s">
        <v>2997</v>
      </c>
      <c r="B2454" s="14" t="s">
        <v>2998</v>
      </c>
      <c r="C2454" s="14" t="s">
        <v>3</v>
      </c>
    </row>
    <row r="2455" spans="1:3" s="18" customFormat="1" ht="17.25" customHeight="1" x14ac:dyDescent="0.25">
      <c r="A2455" s="14" t="s">
        <v>6514</v>
      </c>
      <c r="B2455" s="14" t="s">
        <v>6515</v>
      </c>
      <c r="C2455" s="14" t="s">
        <v>3</v>
      </c>
    </row>
    <row r="2456" spans="1:3" s="18" customFormat="1" ht="17.25" customHeight="1" x14ac:dyDescent="0.25">
      <c r="A2456" s="14" t="str">
        <f>"00941350381"</f>
        <v>00941350381</v>
      </c>
      <c r="B2456" s="14" t="s">
        <v>6475</v>
      </c>
      <c r="C2456" s="14" t="s">
        <v>3</v>
      </c>
    </row>
    <row r="2457" spans="1:3" s="18" customFormat="1" ht="17.25" customHeight="1" x14ac:dyDescent="0.25">
      <c r="A2457" s="14" t="str">
        <f>"01813110382"</f>
        <v>01813110382</v>
      </c>
      <c r="B2457" s="14" t="s">
        <v>4835</v>
      </c>
      <c r="C2457" s="14" t="s">
        <v>3</v>
      </c>
    </row>
    <row r="2458" spans="1:3" s="18" customFormat="1" ht="17.25" customHeight="1" x14ac:dyDescent="0.25">
      <c r="A2458" s="14" t="str">
        <f>"01144950381"</f>
        <v>01144950381</v>
      </c>
      <c r="B2458" s="14" t="s">
        <v>2685</v>
      </c>
      <c r="C2458" s="14" t="s">
        <v>3</v>
      </c>
    </row>
    <row r="2459" spans="1:3" s="18" customFormat="1" ht="17.25" customHeight="1" x14ac:dyDescent="0.25">
      <c r="A2459" s="14" t="s">
        <v>2837</v>
      </c>
      <c r="B2459" s="14" t="s">
        <v>2838</v>
      </c>
      <c r="C2459" s="14" t="s">
        <v>3</v>
      </c>
    </row>
    <row r="2460" spans="1:3" s="18" customFormat="1" ht="17.25" customHeight="1" x14ac:dyDescent="0.25">
      <c r="A2460" s="14" t="str">
        <f>"00057640385"</f>
        <v>00057640385</v>
      </c>
      <c r="B2460" s="14" t="s">
        <v>9205</v>
      </c>
      <c r="C2460" s="14" t="s">
        <v>3</v>
      </c>
    </row>
    <row r="2461" spans="1:3" s="18" customFormat="1" ht="17.25" customHeight="1" x14ac:dyDescent="0.25">
      <c r="A2461" s="14" t="s">
        <v>9527</v>
      </c>
      <c r="B2461" s="14" t="s">
        <v>9528</v>
      </c>
      <c r="C2461" s="14" t="s">
        <v>3</v>
      </c>
    </row>
    <row r="2462" spans="1:3" s="18" customFormat="1" ht="17.25" customHeight="1" x14ac:dyDescent="0.25">
      <c r="A2462" s="14" t="str">
        <f>"01926200385"</f>
        <v>01926200385</v>
      </c>
      <c r="B2462" s="14" t="s">
        <v>4488</v>
      </c>
      <c r="C2462" s="14" t="s">
        <v>3</v>
      </c>
    </row>
    <row r="2463" spans="1:3" s="18" customFormat="1" ht="17.25" customHeight="1" x14ac:dyDescent="0.25">
      <c r="A2463" s="14" t="s">
        <v>2686</v>
      </c>
      <c r="B2463" s="14" t="s">
        <v>2687</v>
      </c>
      <c r="C2463" s="14" t="s">
        <v>3</v>
      </c>
    </row>
    <row r="2464" spans="1:3" s="18" customFormat="1" ht="17.25" customHeight="1" x14ac:dyDescent="0.25">
      <c r="A2464" s="14" t="s">
        <v>9595</v>
      </c>
      <c r="B2464" s="14" t="s">
        <v>9596</v>
      </c>
      <c r="C2464" s="14" t="s">
        <v>3</v>
      </c>
    </row>
    <row r="2465" spans="1:3" s="18" customFormat="1" ht="17.25" customHeight="1" x14ac:dyDescent="0.25">
      <c r="A2465" s="14" t="s">
        <v>2688</v>
      </c>
      <c r="B2465" s="14" t="s">
        <v>2689</v>
      </c>
      <c r="C2465" s="14" t="s">
        <v>3</v>
      </c>
    </row>
    <row r="2466" spans="1:3" s="18" customFormat="1" ht="17.25" customHeight="1" x14ac:dyDescent="0.25">
      <c r="A2466" s="14" t="s">
        <v>3218</v>
      </c>
      <c r="B2466" s="14" t="s">
        <v>3219</v>
      </c>
      <c r="C2466" s="14" t="s">
        <v>3</v>
      </c>
    </row>
    <row r="2467" spans="1:3" s="18" customFormat="1" ht="17.25" customHeight="1" x14ac:dyDescent="0.25">
      <c r="A2467" s="14" t="s">
        <v>2708</v>
      </c>
      <c r="B2467" s="14" t="s">
        <v>2709</v>
      </c>
      <c r="C2467" s="14" t="s">
        <v>3</v>
      </c>
    </row>
    <row r="2468" spans="1:3" s="18" customFormat="1" ht="17.25" customHeight="1" x14ac:dyDescent="0.25">
      <c r="A2468" s="14" t="str">
        <f>"00081390395"</f>
        <v>00081390395</v>
      </c>
      <c r="B2468" s="14" t="s">
        <v>3825</v>
      </c>
      <c r="C2468" s="14" t="s">
        <v>3</v>
      </c>
    </row>
    <row r="2469" spans="1:3" s="18" customFormat="1" ht="17.25" customHeight="1" x14ac:dyDescent="0.25">
      <c r="A2469" s="14" t="s">
        <v>3317</v>
      </c>
      <c r="B2469" s="14" t="s">
        <v>3318</v>
      </c>
      <c r="C2469" s="14" t="s">
        <v>3</v>
      </c>
    </row>
    <row r="2470" spans="1:3" s="18" customFormat="1" ht="17.25" customHeight="1" x14ac:dyDescent="0.25">
      <c r="A2470" s="14" t="s">
        <v>2865</v>
      </c>
      <c r="B2470" s="14" t="s">
        <v>2866</v>
      </c>
      <c r="C2470" s="14" t="s">
        <v>3</v>
      </c>
    </row>
    <row r="2471" spans="1:3" s="18" customFormat="1" ht="17.25" customHeight="1" x14ac:dyDescent="0.25">
      <c r="A2471" s="14" t="s">
        <v>9396</v>
      </c>
      <c r="B2471" s="14" t="s">
        <v>9397</v>
      </c>
      <c r="C2471" s="14" t="s">
        <v>3</v>
      </c>
    </row>
    <row r="2472" spans="1:3" s="18" customFormat="1" ht="17.25" customHeight="1" x14ac:dyDescent="0.25">
      <c r="A2472" s="14" t="str">
        <f>"00079060380"</f>
        <v>00079060380</v>
      </c>
      <c r="B2472" s="14" t="s">
        <v>653</v>
      </c>
      <c r="C2472" s="14" t="s">
        <v>3</v>
      </c>
    </row>
    <row r="2473" spans="1:3" s="18" customFormat="1" ht="17.25" customHeight="1" x14ac:dyDescent="0.25">
      <c r="A2473" s="14" t="s">
        <v>4050</v>
      </c>
      <c r="B2473" s="14" t="s">
        <v>4051</v>
      </c>
      <c r="C2473" s="14" t="s">
        <v>3</v>
      </c>
    </row>
    <row r="2474" spans="1:3" s="18" customFormat="1" ht="17.25" customHeight="1" x14ac:dyDescent="0.25">
      <c r="A2474" s="14" t="str">
        <f>"02751710217"</f>
        <v>02751710217</v>
      </c>
      <c r="B2474" s="14" t="s">
        <v>7888</v>
      </c>
      <c r="C2474" s="14" t="s">
        <v>3</v>
      </c>
    </row>
    <row r="2475" spans="1:3" s="18" customFormat="1" ht="17.25" customHeight="1" x14ac:dyDescent="0.25">
      <c r="A2475" s="14" t="s">
        <v>6680</v>
      </c>
      <c r="B2475" s="14" t="s">
        <v>6681</v>
      </c>
      <c r="C2475" s="14" t="s">
        <v>3</v>
      </c>
    </row>
    <row r="2476" spans="1:3" s="18" customFormat="1" ht="17.25" customHeight="1" x14ac:dyDescent="0.25">
      <c r="A2476" s="14" t="s">
        <v>827</v>
      </c>
      <c r="B2476" s="14" t="s">
        <v>828</v>
      </c>
      <c r="C2476" s="14" t="s">
        <v>3</v>
      </c>
    </row>
    <row r="2477" spans="1:3" s="18" customFormat="1" ht="17.25" customHeight="1" x14ac:dyDescent="0.25">
      <c r="A2477" s="14" t="s">
        <v>5150</v>
      </c>
      <c r="B2477" s="14" t="s">
        <v>5151</v>
      </c>
      <c r="C2477" s="14" t="s">
        <v>3</v>
      </c>
    </row>
    <row r="2478" spans="1:3" s="18" customFormat="1" ht="17.25" customHeight="1" x14ac:dyDescent="0.25">
      <c r="A2478" s="14" t="s">
        <v>9210</v>
      </c>
      <c r="B2478" s="14" t="s">
        <v>9211</v>
      </c>
      <c r="C2478" s="14" t="s">
        <v>3</v>
      </c>
    </row>
    <row r="2479" spans="1:3" s="18" customFormat="1" ht="17.25" customHeight="1" x14ac:dyDescent="0.25">
      <c r="A2479" s="14" t="s">
        <v>9212</v>
      </c>
      <c r="B2479" s="14" t="s">
        <v>9213</v>
      </c>
      <c r="C2479" s="14" t="s">
        <v>3</v>
      </c>
    </row>
    <row r="2480" spans="1:3" s="18" customFormat="1" ht="17.25" customHeight="1" x14ac:dyDescent="0.25">
      <c r="A2480" s="14" t="s">
        <v>650</v>
      </c>
      <c r="B2480" s="14" t="s">
        <v>651</v>
      </c>
      <c r="C2480" s="14" t="s">
        <v>3</v>
      </c>
    </row>
    <row r="2481" spans="1:3" s="18" customFormat="1" ht="17.25" customHeight="1" x14ac:dyDescent="0.25">
      <c r="A2481" s="14" t="s">
        <v>874</v>
      </c>
      <c r="B2481" s="14" t="s">
        <v>875</v>
      </c>
      <c r="C2481" s="14" t="s">
        <v>3</v>
      </c>
    </row>
    <row r="2482" spans="1:3" s="18" customFormat="1" ht="17.25" customHeight="1" x14ac:dyDescent="0.25">
      <c r="A2482" s="14" t="s">
        <v>655</v>
      </c>
      <c r="B2482" s="14" t="s">
        <v>656</v>
      </c>
      <c r="C2482" s="14" t="s">
        <v>3</v>
      </c>
    </row>
    <row r="2483" spans="1:3" s="18" customFormat="1" ht="17.25" customHeight="1" x14ac:dyDescent="0.25">
      <c r="A2483" s="14" t="s">
        <v>3292</v>
      </c>
      <c r="B2483" s="14" t="s">
        <v>3293</v>
      </c>
      <c r="C2483" s="14" t="s">
        <v>3</v>
      </c>
    </row>
    <row r="2484" spans="1:3" s="18" customFormat="1" ht="17.25" customHeight="1" x14ac:dyDescent="0.25">
      <c r="A2484" s="14" t="s">
        <v>3193</v>
      </c>
      <c r="B2484" s="14" t="s">
        <v>3194</v>
      </c>
      <c r="C2484" s="14" t="s">
        <v>3</v>
      </c>
    </row>
    <row r="2485" spans="1:3" s="18" customFormat="1" ht="17.25" customHeight="1" x14ac:dyDescent="0.25">
      <c r="A2485" s="14" t="s">
        <v>2735</v>
      </c>
      <c r="B2485" s="14" t="s">
        <v>2736</v>
      </c>
      <c r="C2485" s="14" t="s">
        <v>3</v>
      </c>
    </row>
    <row r="2486" spans="1:3" s="18" customFormat="1" ht="17.25" customHeight="1" x14ac:dyDescent="0.25">
      <c r="A2486" s="14" t="str">
        <f>"00427060371"</f>
        <v>00427060371</v>
      </c>
      <c r="B2486" s="14" t="s">
        <v>3826</v>
      </c>
      <c r="C2486" s="14" t="s">
        <v>3</v>
      </c>
    </row>
    <row r="2487" spans="1:3" s="18" customFormat="1" ht="17.25" customHeight="1" x14ac:dyDescent="0.25">
      <c r="A2487" s="14" t="str">
        <f>"01732790389"</f>
        <v>01732790389</v>
      </c>
      <c r="B2487" s="14" t="s">
        <v>4943</v>
      </c>
      <c r="C2487" s="14" t="s">
        <v>3</v>
      </c>
    </row>
    <row r="2488" spans="1:3" s="18" customFormat="1" ht="17.25" customHeight="1" x14ac:dyDescent="0.25">
      <c r="A2488" s="14" t="str">
        <f>"03472400153"</f>
        <v>03472400153</v>
      </c>
      <c r="B2488" s="14" t="s">
        <v>592</v>
      </c>
      <c r="C2488" s="14" t="s">
        <v>3</v>
      </c>
    </row>
    <row r="2489" spans="1:3" s="18" customFormat="1" ht="17.25" customHeight="1" x14ac:dyDescent="0.25">
      <c r="A2489" s="14" t="s">
        <v>4861</v>
      </c>
      <c r="B2489" s="14" t="s">
        <v>4862</v>
      </c>
      <c r="C2489" s="14" t="s">
        <v>3</v>
      </c>
    </row>
    <row r="2490" spans="1:3" s="18" customFormat="1" ht="17.25" customHeight="1" x14ac:dyDescent="0.25">
      <c r="A2490" s="14" t="str">
        <f>"01285140388"</f>
        <v>01285140388</v>
      </c>
      <c r="B2490" s="14" t="s">
        <v>4311</v>
      </c>
      <c r="C2490" s="14" t="s">
        <v>3</v>
      </c>
    </row>
    <row r="2491" spans="1:3" s="18" customFormat="1" ht="17.25" customHeight="1" x14ac:dyDescent="0.25">
      <c r="A2491" s="14" t="s">
        <v>2691</v>
      </c>
      <c r="B2491" s="14" t="s">
        <v>2692</v>
      </c>
      <c r="C2491" s="14" t="s">
        <v>3</v>
      </c>
    </row>
    <row r="2492" spans="1:3" s="18" customFormat="1" ht="17.25" customHeight="1" x14ac:dyDescent="0.25">
      <c r="A2492" s="14" t="s">
        <v>3226</v>
      </c>
      <c r="B2492" s="14" t="s">
        <v>3227</v>
      </c>
      <c r="C2492" s="14" t="s">
        <v>3</v>
      </c>
    </row>
    <row r="2493" spans="1:3" s="18" customFormat="1" ht="17.25" customHeight="1" x14ac:dyDescent="0.25">
      <c r="A2493" s="14" t="str">
        <f>"01012830384"</f>
        <v>01012830384</v>
      </c>
      <c r="B2493" s="14" t="s">
        <v>3239</v>
      </c>
      <c r="C2493" s="14" t="s">
        <v>3</v>
      </c>
    </row>
    <row r="2494" spans="1:3" s="18" customFormat="1" ht="17.25" customHeight="1" x14ac:dyDescent="0.25">
      <c r="A2494" s="14" t="s">
        <v>4489</v>
      </c>
      <c r="B2494" s="14" t="s">
        <v>4490</v>
      </c>
      <c r="C2494" s="14" t="s">
        <v>3</v>
      </c>
    </row>
    <row r="2495" spans="1:3" s="18" customFormat="1" ht="17.25" customHeight="1" x14ac:dyDescent="0.25">
      <c r="A2495" s="14" t="s">
        <v>4491</v>
      </c>
      <c r="B2495" s="14" t="s">
        <v>4492</v>
      </c>
      <c r="C2495" s="14" t="s">
        <v>3</v>
      </c>
    </row>
    <row r="2496" spans="1:3" s="18" customFormat="1" ht="17.25" customHeight="1" x14ac:dyDescent="0.25">
      <c r="A2496" s="14" t="s">
        <v>2616</v>
      </c>
      <c r="B2496" s="14" t="s">
        <v>2617</v>
      </c>
      <c r="C2496" s="14" t="s">
        <v>3</v>
      </c>
    </row>
    <row r="2497" spans="1:3" s="18" customFormat="1" ht="17.25" customHeight="1" x14ac:dyDescent="0.25">
      <c r="A2497" s="14" t="s">
        <v>1310</v>
      </c>
      <c r="B2497" s="14" t="s">
        <v>1311</v>
      </c>
      <c r="C2497" s="14" t="s">
        <v>3</v>
      </c>
    </row>
    <row r="2498" spans="1:3" s="18" customFormat="1" ht="17.25" customHeight="1" x14ac:dyDescent="0.25">
      <c r="A2498" s="14" t="s">
        <v>2737</v>
      </c>
      <c r="B2498" s="14" t="s">
        <v>2738</v>
      </c>
      <c r="C2498" s="14" t="s">
        <v>3</v>
      </c>
    </row>
    <row r="2499" spans="1:3" s="18" customFormat="1" ht="17.25" customHeight="1" x14ac:dyDescent="0.25">
      <c r="A2499" s="14" t="s">
        <v>1375</v>
      </c>
      <c r="B2499" s="14" t="s">
        <v>1376</v>
      </c>
      <c r="C2499" s="14" t="s">
        <v>3</v>
      </c>
    </row>
    <row r="2500" spans="1:3" s="18" customFormat="1" ht="17.25" customHeight="1" x14ac:dyDescent="0.25">
      <c r="A2500" s="14" t="s">
        <v>6200</v>
      </c>
      <c r="B2500" s="14" t="s">
        <v>6201</v>
      </c>
      <c r="C2500" s="14" t="s">
        <v>3</v>
      </c>
    </row>
    <row r="2501" spans="1:3" s="18" customFormat="1" ht="17.25" customHeight="1" x14ac:dyDescent="0.25">
      <c r="A2501" s="14" t="s">
        <v>2712</v>
      </c>
      <c r="B2501" s="14" t="s">
        <v>2713</v>
      </c>
      <c r="C2501" s="14" t="s">
        <v>3</v>
      </c>
    </row>
    <row r="2502" spans="1:3" s="18" customFormat="1" ht="17.25" customHeight="1" x14ac:dyDescent="0.25">
      <c r="A2502" s="14" t="s">
        <v>3161</v>
      </c>
      <c r="B2502" s="14" t="s">
        <v>3162</v>
      </c>
      <c r="C2502" s="14" t="s">
        <v>3</v>
      </c>
    </row>
    <row r="2503" spans="1:3" s="18" customFormat="1" ht="17.25" customHeight="1" x14ac:dyDescent="0.25">
      <c r="A2503" s="14" t="s">
        <v>3240</v>
      </c>
      <c r="B2503" s="14" t="s">
        <v>3241</v>
      </c>
      <c r="C2503" s="14" t="s">
        <v>3</v>
      </c>
    </row>
    <row r="2504" spans="1:3" s="18" customFormat="1" ht="17.25" customHeight="1" x14ac:dyDescent="0.25">
      <c r="A2504" s="14" t="s">
        <v>2693</v>
      </c>
      <c r="B2504" s="14" t="s">
        <v>2694</v>
      </c>
      <c r="C2504" s="14" t="s">
        <v>3</v>
      </c>
    </row>
    <row r="2505" spans="1:3" s="18" customFormat="1" ht="17.25" customHeight="1" x14ac:dyDescent="0.25">
      <c r="A2505" s="14" t="s">
        <v>3278</v>
      </c>
      <c r="B2505" s="14" t="s">
        <v>3279</v>
      </c>
      <c r="C2505" s="14" t="s">
        <v>3</v>
      </c>
    </row>
    <row r="2506" spans="1:3" s="18" customFormat="1" ht="17.25" customHeight="1" x14ac:dyDescent="0.25">
      <c r="A2506" s="14" t="s">
        <v>2829</v>
      </c>
      <c r="B2506" s="14" t="s">
        <v>2830</v>
      </c>
      <c r="C2506" s="14" t="s">
        <v>3</v>
      </c>
    </row>
    <row r="2507" spans="1:3" s="18" customFormat="1" ht="17.25" customHeight="1" x14ac:dyDescent="0.25">
      <c r="A2507" s="14" t="s">
        <v>2829</v>
      </c>
      <c r="B2507" s="14" t="s">
        <v>2830</v>
      </c>
      <c r="C2507" s="14" t="s">
        <v>3</v>
      </c>
    </row>
    <row r="2508" spans="1:3" s="18" customFormat="1" ht="17.25" customHeight="1" x14ac:dyDescent="0.25">
      <c r="A2508" s="14" t="s">
        <v>4627</v>
      </c>
      <c r="B2508" s="14" t="s">
        <v>4628</v>
      </c>
      <c r="C2508" s="14" t="s">
        <v>3</v>
      </c>
    </row>
    <row r="2509" spans="1:3" s="18" customFormat="1" ht="17.25" customHeight="1" x14ac:dyDescent="0.25">
      <c r="A2509" s="14" t="s">
        <v>9599</v>
      </c>
      <c r="B2509" s="14" t="s">
        <v>9600</v>
      </c>
      <c r="C2509" s="14" t="s">
        <v>3</v>
      </c>
    </row>
    <row r="2510" spans="1:3" s="18" customFormat="1" ht="17.25" customHeight="1" x14ac:dyDescent="0.25">
      <c r="A2510" s="14" t="s">
        <v>2618</v>
      </c>
      <c r="B2510" s="14" t="s">
        <v>2619</v>
      </c>
      <c r="C2510" s="14" t="s">
        <v>3</v>
      </c>
    </row>
    <row r="2511" spans="1:3" s="18" customFormat="1" ht="17.25" customHeight="1" x14ac:dyDescent="0.25">
      <c r="A2511" s="14" t="s">
        <v>6053</v>
      </c>
      <c r="B2511" s="14" t="s">
        <v>6054</v>
      </c>
      <c r="C2511" s="14" t="s">
        <v>3</v>
      </c>
    </row>
    <row r="2512" spans="1:3" s="18" customFormat="1" ht="17.25" customHeight="1" x14ac:dyDescent="0.25">
      <c r="A2512" s="14" t="s">
        <v>2624</v>
      </c>
      <c r="B2512" s="14" t="s">
        <v>2625</v>
      </c>
      <c r="C2512" s="14" t="s">
        <v>3</v>
      </c>
    </row>
    <row r="2513" spans="1:3" s="18" customFormat="1" ht="17.25" customHeight="1" x14ac:dyDescent="0.25">
      <c r="A2513" s="14" t="s">
        <v>596</v>
      </c>
      <c r="B2513" s="14" t="s">
        <v>597</v>
      </c>
      <c r="C2513" s="14" t="s">
        <v>3</v>
      </c>
    </row>
    <row r="2514" spans="1:3" s="18" customFormat="1" ht="17.25" customHeight="1" x14ac:dyDescent="0.25">
      <c r="A2514" s="14" t="s">
        <v>4995</v>
      </c>
      <c r="B2514" s="14" t="s">
        <v>4996</v>
      </c>
      <c r="C2514" s="14" t="s">
        <v>3</v>
      </c>
    </row>
    <row r="2515" spans="1:3" s="18" customFormat="1" ht="17.25" customHeight="1" x14ac:dyDescent="0.25">
      <c r="A2515" s="14" t="s">
        <v>593</v>
      </c>
      <c r="B2515" s="14" t="s">
        <v>594</v>
      </c>
      <c r="C2515" s="14" t="s">
        <v>3</v>
      </c>
    </row>
    <row r="2516" spans="1:3" s="18" customFormat="1" ht="17.25" customHeight="1" x14ac:dyDescent="0.25">
      <c r="A2516" s="14" t="s">
        <v>8988</v>
      </c>
      <c r="B2516" s="14" t="s">
        <v>8989</v>
      </c>
      <c r="C2516" s="14" t="s">
        <v>3</v>
      </c>
    </row>
    <row r="2517" spans="1:3" s="18" customFormat="1" ht="17.25" customHeight="1" x14ac:dyDescent="0.25">
      <c r="A2517" s="14" t="s">
        <v>3294</v>
      </c>
      <c r="B2517" s="14" t="s">
        <v>3295</v>
      </c>
      <c r="C2517" s="14" t="s">
        <v>3</v>
      </c>
    </row>
    <row r="2518" spans="1:3" s="18" customFormat="1" ht="17.25" customHeight="1" x14ac:dyDescent="0.25">
      <c r="A2518" s="14" t="s">
        <v>3296</v>
      </c>
      <c r="B2518" s="14" t="s">
        <v>3297</v>
      </c>
      <c r="C2518" s="14" t="s">
        <v>3</v>
      </c>
    </row>
    <row r="2519" spans="1:3" s="18" customFormat="1" ht="17.25" customHeight="1" x14ac:dyDescent="0.25">
      <c r="A2519" s="14" t="s">
        <v>4415</v>
      </c>
      <c r="B2519" s="14" t="s">
        <v>4416</v>
      </c>
      <c r="C2519" s="14" t="s">
        <v>3</v>
      </c>
    </row>
    <row r="2520" spans="1:3" s="18" customFormat="1" ht="17.25" customHeight="1" x14ac:dyDescent="0.25">
      <c r="A2520" s="14" t="str">
        <f>"01397450386"</f>
        <v>01397450386</v>
      </c>
      <c r="B2520" s="14" t="s">
        <v>715</v>
      </c>
      <c r="C2520" s="14" t="s">
        <v>3</v>
      </c>
    </row>
    <row r="2521" spans="1:3" s="18" customFormat="1" ht="17.25" customHeight="1" x14ac:dyDescent="0.25">
      <c r="A2521" s="14" t="s">
        <v>8137</v>
      </c>
      <c r="B2521" s="14" t="s">
        <v>8138</v>
      </c>
      <c r="C2521" s="14" t="s">
        <v>3</v>
      </c>
    </row>
    <row r="2522" spans="1:3" s="18" customFormat="1" ht="17.25" customHeight="1" x14ac:dyDescent="0.25">
      <c r="A2522" s="14" t="s">
        <v>4826</v>
      </c>
      <c r="B2522" s="14" t="s">
        <v>4827</v>
      </c>
      <c r="C2522" s="14" t="s">
        <v>3</v>
      </c>
    </row>
    <row r="2523" spans="1:3" s="18" customFormat="1" ht="17.25" customHeight="1" x14ac:dyDescent="0.25">
      <c r="A2523" s="14" t="s">
        <v>8990</v>
      </c>
      <c r="B2523" s="14" t="s">
        <v>8991</v>
      </c>
      <c r="C2523" s="14" t="s">
        <v>3</v>
      </c>
    </row>
    <row r="2524" spans="1:3" s="18" customFormat="1" ht="17.25" customHeight="1" x14ac:dyDescent="0.25">
      <c r="A2524" s="14" t="s">
        <v>4646</v>
      </c>
      <c r="B2524" s="14" t="s">
        <v>4647</v>
      </c>
      <c r="C2524" s="14" t="s">
        <v>3</v>
      </c>
    </row>
    <row r="2525" spans="1:3" s="18" customFormat="1" ht="17.25" customHeight="1" x14ac:dyDescent="0.25">
      <c r="A2525" s="14" t="s">
        <v>3242</v>
      </c>
      <c r="B2525" s="14" t="s">
        <v>3243</v>
      </c>
      <c r="C2525" s="14" t="s">
        <v>3</v>
      </c>
    </row>
    <row r="2526" spans="1:3" s="18" customFormat="1" ht="17.25" customHeight="1" x14ac:dyDescent="0.25">
      <c r="A2526" s="14" t="s">
        <v>3244</v>
      </c>
      <c r="B2526" s="14" t="s">
        <v>3245</v>
      </c>
      <c r="C2526" s="14" t="s">
        <v>3</v>
      </c>
    </row>
    <row r="2527" spans="1:3" s="18" customFormat="1" ht="17.25" customHeight="1" x14ac:dyDescent="0.25">
      <c r="A2527" s="14" t="s">
        <v>8791</v>
      </c>
      <c r="B2527" s="14" t="s">
        <v>8792</v>
      </c>
      <c r="C2527" s="14" t="s">
        <v>3</v>
      </c>
    </row>
    <row r="2528" spans="1:3" s="18" customFormat="1" ht="17.25" customHeight="1" x14ac:dyDescent="0.25">
      <c r="A2528" s="14" t="s">
        <v>7755</v>
      </c>
      <c r="B2528" s="14" t="s">
        <v>7756</v>
      </c>
      <c r="C2528" s="14" t="s">
        <v>3</v>
      </c>
    </row>
    <row r="2529" spans="1:3" s="18" customFormat="1" ht="17.25" customHeight="1" x14ac:dyDescent="0.25">
      <c r="A2529" s="14" t="str">
        <f>"02358400279"</f>
        <v>02358400279</v>
      </c>
      <c r="B2529" s="14" t="s">
        <v>1339</v>
      </c>
      <c r="C2529" s="14" t="s">
        <v>3</v>
      </c>
    </row>
    <row r="2530" spans="1:3" s="18" customFormat="1" ht="17.25" customHeight="1" x14ac:dyDescent="0.25">
      <c r="A2530" s="14" t="str">
        <f>"01591010382"</f>
        <v>01591010382</v>
      </c>
      <c r="B2530" s="14" t="s">
        <v>625</v>
      </c>
      <c r="C2530" s="14" t="s">
        <v>3</v>
      </c>
    </row>
    <row r="2531" spans="1:3" s="18" customFormat="1" ht="17.25" customHeight="1" x14ac:dyDescent="0.25">
      <c r="A2531" s="14" t="s">
        <v>4439</v>
      </c>
      <c r="B2531" s="14" t="s">
        <v>4440</v>
      </c>
      <c r="C2531" s="14" t="s">
        <v>3</v>
      </c>
    </row>
    <row r="2532" spans="1:3" s="18" customFormat="1" ht="17.25" customHeight="1" x14ac:dyDescent="0.25">
      <c r="A2532" s="14" t="str">
        <f>"01858910381"</f>
        <v>01858910381</v>
      </c>
      <c r="B2532" s="14" t="s">
        <v>659</v>
      </c>
      <c r="C2532" s="14" t="s">
        <v>3</v>
      </c>
    </row>
    <row r="2533" spans="1:3" s="18" customFormat="1" ht="17.25" customHeight="1" x14ac:dyDescent="0.25">
      <c r="A2533" s="14" t="str">
        <f>"01116780386"</f>
        <v>01116780386</v>
      </c>
      <c r="B2533" s="14" t="s">
        <v>899</v>
      </c>
      <c r="C2533" s="14" t="s">
        <v>3</v>
      </c>
    </row>
    <row r="2534" spans="1:3" s="18" customFormat="1" ht="17.25" customHeight="1" x14ac:dyDescent="0.25">
      <c r="A2534" s="14" t="s">
        <v>3290</v>
      </c>
      <c r="B2534" s="14" t="s">
        <v>3291</v>
      </c>
      <c r="C2534" s="14" t="s">
        <v>3</v>
      </c>
    </row>
    <row r="2535" spans="1:3" s="18" customFormat="1" ht="17.25" customHeight="1" x14ac:dyDescent="0.25">
      <c r="A2535" s="14" t="s">
        <v>9216</v>
      </c>
      <c r="B2535" s="14" t="s">
        <v>9217</v>
      </c>
      <c r="C2535" s="14" t="s">
        <v>3</v>
      </c>
    </row>
    <row r="2536" spans="1:3" s="18" customFormat="1" ht="17.25" customHeight="1" x14ac:dyDescent="0.25">
      <c r="A2536" s="14" t="s">
        <v>3197</v>
      </c>
      <c r="B2536" s="14" t="s">
        <v>3198</v>
      </c>
      <c r="C2536" s="14" t="s">
        <v>3</v>
      </c>
    </row>
    <row r="2537" spans="1:3" s="18" customFormat="1" ht="17.25" customHeight="1" x14ac:dyDescent="0.25">
      <c r="A2537" s="14" t="str">
        <f>"01191820388"</f>
        <v>01191820388</v>
      </c>
      <c r="B2537" s="14" t="s">
        <v>608</v>
      </c>
      <c r="C2537" s="14" t="s">
        <v>3</v>
      </c>
    </row>
    <row r="2538" spans="1:3" s="18" customFormat="1" ht="17.25" customHeight="1" x14ac:dyDescent="0.25">
      <c r="A2538" s="14" t="s">
        <v>660</v>
      </c>
      <c r="B2538" s="14" t="s">
        <v>661</v>
      </c>
      <c r="C2538" s="14" t="s">
        <v>3</v>
      </c>
    </row>
    <row r="2539" spans="1:3" s="18" customFormat="1" ht="17.25" customHeight="1" x14ac:dyDescent="0.25">
      <c r="A2539" s="14" t="s">
        <v>3235</v>
      </c>
      <c r="B2539" s="14" t="s">
        <v>3236</v>
      </c>
      <c r="C2539" s="14" t="s">
        <v>3</v>
      </c>
    </row>
    <row r="2540" spans="1:3" s="18" customFormat="1" ht="17.25" customHeight="1" x14ac:dyDescent="0.25">
      <c r="A2540" s="14" t="s">
        <v>9346</v>
      </c>
      <c r="B2540" s="14" t="s">
        <v>9347</v>
      </c>
      <c r="C2540" s="14" t="s">
        <v>3</v>
      </c>
    </row>
    <row r="2541" spans="1:3" s="18" customFormat="1" ht="17.25" customHeight="1" x14ac:dyDescent="0.25">
      <c r="A2541" s="14" t="s">
        <v>3201</v>
      </c>
      <c r="B2541" s="14" t="s">
        <v>3202</v>
      </c>
      <c r="C2541" s="14" t="s">
        <v>3</v>
      </c>
    </row>
    <row r="2542" spans="1:3" s="18" customFormat="1" ht="17.25" customHeight="1" x14ac:dyDescent="0.25">
      <c r="A2542" s="14" t="s">
        <v>3195</v>
      </c>
      <c r="B2542" s="14" t="s">
        <v>3196</v>
      </c>
      <c r="C2542" s="14" t="s">
        <v>3</v>
      </c>
    </row>
    <row r="2543" spans="1:3" s="18" customFormat="1" ht="17.25" customHeight="1" x14ac:dyDescent="0.25">
      <c r="A2543" s="14" t="s">
        <v>2695</v>
      </c>
      <c r="B2543" s="14" t="s">
        <v>2696</v>
      </c>
      <c r="C2543" s="14" t="s">
        <v>3</v>
      </c>
    </row>
    <row r="2544" spans="1:3" s="18" customFormat="1" ht="17.25" customHeight="1" x14ac:dyDescent="0.25">
      <c r="A2544" s="14" t="s">
        <v>2724</v>
      </c>
      <c r="B2544" s="14" t="s">
        <v>2725</v>
      </c>
      <c r="C2544" s="14" t="s">
        <v>3</v>
      </c>
    </row>
    <row r="2545" spans="1:3" s="18" customFormat="1" ht="17.25" customHeight="1" x14ac:dyDescent="0.25">
      <c r="A2545" s="14" t="s">
        <v>2726</v>
      </c>
      <c r="B2545" s="14" t="s">
        <v>2727</v>
      </c>
      <c r="C2545" s="14" t="s">
        <v>3</v>
      </c>
    </row>
    <row r="2546" spans="1:3" s="18" customFormat="1" ht="17.25" customHeight="1" x14ac:dyDescent="0.25">
      <c r="A2546" s="14" t="s">
        <v>2697</v>
      </c>
      <c r="B2546" s="14" t="s">
        <v>2698</v>
      </c>
      <c r="C2546" s="14" t="s">
        <v>3</v>
      </c>
    </row>
    <row r="2547" spans="1:3" s="18" customFormat="1" ht="17.25" customHeight="1" x14ac:dyDescent="0.25">
      <c r="A2547" s="14" t="s">
        <v>8796</v>
      </c>
      <c r="B2547" s="14" t="s">
        <v>8797</v>
      </c>
      <c r="C2547" s="14" t="s">
        <v>3</v>
      </c>
    </row>
    <row r="2548" spans="1:3" s="18" customFormat="1" ht="17.25" customHeight="1" x14ac:dyDescent="0.25">
      <c r="A2548" s="14" t="str">
        <f>"01382160388"</f>
        <v>01382160388</v>
      </c>
      <c r="B2548" s="14" t="s">
        <v>2699</v>
      </c>
      <c r="C2548" s="14" t="s">
        <v>3</v>
      </c>
    </row>
    <row r="2549" spans="1:3" s="18" customFormat="1" ht="17.25" customHeight="1" x14ac:dyDescent="0.25">
      <c r="A2549" s="14" t="s">
        <v>3257</v>
      </c>
      <c r="B2549" s="14" t="s">
        <v>3258</v>
      </c>
      <c r="C2549" s="14" t="s">
        <v>3</v>
      </c>
    </row>
    <row r="2550" spans="1:3" s="18" customFormat="1" ht="17.25" customHeight="1" x14ac:dyDescent="0.25">
      <c r="A2550" s="14" t="s">
        <v>6856</v>
      </c>
      <c r="B2550" s="14" t="s">
        <v>6857</v>
      </c>
      <c r="C2550" s="14" t="s">
        <v>3</v>
      </c>
    </row>
    <row r="2551" spans="1:3" s="18" customFormat="1" ht="17.25" customHeight="1" x14ac:dyDescent="0.25">
      <c r="A2551" s="14" t="s">
        <v>1373</v>
      </c>
      <c r="B2551" s="14" t="s">
        <v>1374</v>
      </c>
      <c r="C2551" s="14" t="s">
        <v>3</v>
      </c>
    </row>
    <row r="2552" spans="1:3" s="18" customFormat="1" ht="17.25" customHeight="1" x14ac:dyDescent="0.25">
      <c r="A2552" s="14" t="s">
        <v>8174</v>
      </c>
      <c r="B2552" s="14" t="s">
        <v>8175</v>
      </c>
      <c r="C2552" s="14" t="s">
        <v>3</v>
      </c>
    </row>
    <row r="2553" spans="1:3" s="18" customFormat="1" ht="17.25" customHeight="1" x14ac:dyDescent="0.25">
      <c r="A2553" s="14" t="s">
        <v>8172</v>
      </c>
      <c r="B2553" s="14" t="s">
        <v>8173</v>
      </c>
      <c r="C2553" s="14" t="s">
        <v>3</v>
      </c>
    </row>
    <row r="2554" spans="1:3" s="18" customFormat="1" ht="17.25" customHeight="1" x14ac:dyDescent="0.25">
      <c r="A2554" s="14" t="s">
        <v>9495</v>
      </c>
      <c r="B2554" s="14" t="s">
        <v>9496</v>
      </c>
      <c r="C2554" s="14" t="s">
        <v>3</v>
      </c>
    </row>
    <row r="2555" spans="1:3" s="18" customFormat="1" ht="17.25" customHeight="1" x14ac:dyDescent="0.25">
      <c r="A2555" s="14" t="s">
        <v>663</v>
      </c>
      <c r="B2555" s="14" t="s">
        <v>664</v>
      </c>
      <c r="C2555" s="14" t="s">
        <v>3</v>
      </c>
    </row>
    <row r="2556" spans="1:3" s="18" customFormat="1" ht="17.25" customHeight="1" x14ac:dyDescent="0.25">
      <c r="A2556" s="14" t="str">
        <f>"01270970385"</f>
        <v>01270970385</v>
      </c>
      <c r="B2556" s="14" t="s">
        <v>8096</v>
      </c>
      <c r="C2556" s="14" t="s">
        <v>3</v>
      </c>
    </row>
    <row r="2557" spans="1:3" s="18" customFormat="1" ht="17.25" customHeight="1" x14ac:dyDescent="0.25">
      <c r="A2557" s="14" t="s">
        <v>8159</v>
      </c>
      <c r="B2557" s="14" t="s">
        <v>8160</v>
      </c>
      <c r="C2557" s="14" t="s">
        <v>3</v>
      </c>
    </row>
    <row r="2558" spans="1:3" s="18" customFormat="1" ht="17.25" customHeight="1" x14ac:dyDescent="0.25">
      <c r="A2558" s="14" t="s">
        <v>9525</v>
      </c>
      <c r="B2558" s="14" t="s">
        <v>9526</v>
      </c>
      <c r="C2558" s="14" t="s">
        <v>3</v>
      </c>
    </row>
    <row r="2559" spans="1:3" s="18" customFormat="1" ht="17.25" customHeight="1" x14ac:dyDescent="0.25">
      <c r="A2559" s="14" t="s">
        <v>8565</v>
      </c>
      <c r="B2559" s="14" t="s">
        <v>8566</v>
      </c>
      <c r="C2559" s="14" t="s">
        <v>3</v>
      </c>
    </row>
    <row r="2560" spans="1:3" s="18" customFormat="1" ht="17.25" customHeight="1" x14ac:dyDescent="0.25">
      <c r="A2560" s="14" t="s">
        <v>9914</v>
      </c>
      <c r="B2560" s="14" t="s">
        <v>9915</v>
      </c>
      <c r="C2560" s="14" t="s">
        <v>3</v>
      </c>
    </row>
    <row r="2561" spans="1:3" s="18" customFormat="1" ht="17.25" customHeight="1" x14ac:dyDescent="0.25">
      <c r="A2561" s="14" t="str">
        <f>"01017670389"</f>
        <v>01017670389</v>
      </c>
      <c r="B2561" s="14" t="s">
        <v>3222</v>
      </c>
      <c r="C2561" s="14" t="s">
        <v>3</v>
      </c>
    </row>
    <row r="2562" spans="1:3" s="18" customFormat="1" ht="17.25" customHeight="1" x14ac:dyDescent="0.25">
      <c r="A2562" s="14" t="s">
        <v>1314</v>
      </c>
      <c r="B2562" s="14" t="s">
        <v>1315</v>
      </c>
      <c r="C2562" s="14" t="s">
        <v>3</v>
      </c>
    </row>
    <row r="2563" spans="1:3" s="18" customFormat="1" ht="17.25" customHeight="1" x14ac:dyDescent="0.25">
      <c r="A2563" s="14" t="s">
        <v>1444</v>
      </c>
      <c r="B2563" s="14" t="s">
        <v>1445</v>
      </c>
      <c r="C2563" s="14" t="s">
        <v>3</v>
      </c>
    </row>
    <row r="2564" spans="1:3" s="18" customFormat="1" ht="17.25" customHeight="1" x14ac:dyDescent="0.25">
      <c r="A2564" s="14" t="s">
        <v>320</v>
      </c>
      <c r="B2564" s="14" t="s">
        <v>321</v>
      </c>
      <c r="C2564" s="14" t="s">
        <v>3</v>
      </c>
    </row>
    <row r="2565" spans="1:3" s="18" customFormat="1" ht="17.25" customHeight="1" x14ac:dyDescent="0.25">
      <c r="A2565" s="14" t="s">
        <v>1312</v>
      </c>
      <c r="B2565" s="14" t="s">
        <v>1313</v>
      </c>
      <c r="C2565" s="14" t="s">
        <v>3</v>
      </c>
    </row>
    <row r="2566" spans="1:3" s="18" customFormat="1" ht="17.25" customHeight="1" x14ac:dyDescent="0.25">
      <c r="A2566" s="14" t="s">
        <v>4480</v>
      </c>
      <c r="B2566" s="14" t="s">
        <v>4481</v>
      </c>
      <c r="C2566" s="14" t="s">
        <v>3</v>
      </c>
    </row>
    <row r="2567" spans="1:3" s="18" customFormat="1" ht="17.25" customHeight="1" x14ac:dyDescent="0.25">
      <c r="A2567" s="14" t="str">
        <f>"01426570386"</f>
        <v>01426570386</v>
      </c>
      <c r="B2567" s="14" t="s">
        <v>3228</v>
      </c>
      <c r="C2567" s="14" t="s">
        <v>3</v>
      </c>
    </row>
    <row r="2568" spans="1:3" s="18" customFormat="1" ht="17.25" customHeight="1" x14ac:dyDescent="0.25">
      <c r="A2568" s="14" t="str">
        <f>"01405000389"</f>
        <v>01405000389</v>
      </c>
      <c r="B2568" s="14" t="s">
        <v>3166</v>
      </c>
      <c r="C2568" s="14" t="s">
        <v>3</v>
      </c>
    </row>
    <row r="2569" spans="1:3" s="18" customFormat="1" ht="17.25" customHeight="1" x14ac:dyDescent="0.25">
      <c r="A2569" s="14" t="str">
        <f>"01865290389"</f>
        <v>01865290389</v>
      </c>
      <c r="B2569" s="14" t="s">
        <v>5627</v>
      </c>
      <c r="C2569" s="14" t="s">
        <v>3</v>
      </c>
    </row>
    <row r="2570" spans="1:3" s="18" customFormat="1" ht="17.25" customHeight="1" x14ac:dyDescent="0.25">
      <c r="A2570" s="14" t="str">
        <f>"00997620380"</f>
        <v>00997620380</v>
      </c>
      <c r="B2570" s="14" t="s">
        <v>8184</v>
      </c>
      <c r="C2570" s="14" t="s">
        <v>3</v>
      </c>
    </row>
    <row r="2571" spans="1:3" s="18" customFormat="1" ht="17.25" customHeight="1" x14ac:dyDescent="0.25">
      <c r="A2571" s="14" t="str">
        <f>"01989480387"</f>
        <v>01989480387</v>
      </c>
      <c r="B2571" s="14" t="s">
        <v>6052</v>
      </c>
      <c r="C2571" s="14" t="s">
        <v>3</v>
      </c>
    </row>
    <row r="2572" spans="1:3" s="18" customFormat="1" ht="17.25" customHeight="1" x14ac:dyDescent="0.25">
      <c r="A2572" s="14" t="str">
        <f>"01329700387"</f>
        <v>01329700387</v>
      </c>
      <c r="B2572" s="14" t="s">
        <v>652</v>
      </c>
      <c r="C2572" s="14" t="s">
        <v>3</v>
      </c>
    </row>
    <row r="2573" spans="1:3" s="18" customFormat="1" ht="17.25" customHeight="1" x14ac:dyDescent="0.25">
      <c r="A2573" s="14" t="str">
        <f>"01037530381"</f>
        <v>01037530381</v>
      </c>
      <c r="B2573" s="14" t="s">
        <v>4873</v>
      </c>
      <c r="C2573" s="14" t="s">
        <v>3</v>
      </c>
    </row>
    <row r="2574" spans="1:3" s="18" customFormat="1" ht="17.25" customHeight="1" x14ac:dyDescent="0.25">
      <c r="A2574" s="14" t="str">
        <f>"01271580381"</f>
        <v>01271580381</v>
      </c>
      <c r="B2574" s="14" t="s">
        <v>3018</v>
      </c>
      <c r="C2574" s="14" t="s">
        <v>3</v>
      </c>
    </row>
    <row r="2575" spans="1:3" s="18" customFormat="1" ht="17.25" customHeight="1" x14ac:dyDescent="0.25">
      <c r="A2575" s="14" t="str">
        <f>"01844640381"</f>
        <v>01844640381</v>
      </c>
      <c r="B2575" s="14" t="s">
        <v>5935</v>
      </c>
      <c r="C2575" s="14" t="s">
        <v>3</v>
      </c>
    </row>
    <row r="2576" spans="1:3" s="18" customFormat="1" ht="17.25" customHeight="1" x14ac:dyDescent="0.25">
      <c r="A2576" s="14" t="str">
        <f>"01869240380"</f>
        <v>01869240380</v>
      </c>
      <c r="B2576" s="14" t="s">
        <v>1329</v>
      </c>
      <c r="C2576" s="14" t="s">
        <v>3</v>
      </c>
    </row>
    <row r="2577" spans="1:3" s="18" customFormat="1" ht="17.25" customHeight="1" x14ac:dyDescent="0.25">
      <c r="A2577" s="14" t="str">
        <f>"01316430386"</f>
        <v>01316430386</v>
      </c>
      <c r="B2577" s="14" t="s">
        <v>637</v>
      </c>
      <c r="C2577" s="14" t="s">
        <v>3</v>
      </c>
    </row>
    <row r="2578" spans="1:3" s="18" customFormat="1" ht="17.25" customHeight="1" x14ac:dyDescent="0.25">
      <c r="A2578" s="14" t="str">
        <f>"00908050388"</f>
        <v>00908050388</v>
      </c>
      <c r="B2578" s="14" t="s">
        <v>1356</v>
      </c>
      <c r="C2578" s="14" t="s">
        <v>3</v>
      </c>
    </row>
    <row r="2579" spans="1:3" s="18" customFormat="1" ht="17.25" customHeight="1" x14ac:dyDescent="0.25">
      <c r="A2579" s="14" t="str">
        <f>"01689550380"</f>
        <v>01689550380</v>
      </c>
      <c r="B2579" s="14" t="s">
        <v>3979</v>
      </c>
      <c r="C2579" s="14" t="s">
        <v>3</v>
      </c>
    </row>
    <row r="2580" spans="1:3" s="18" customFormat="1" ht="17.25" customHeight="1" x14ac:dyDescent="0.25">
      <c r="A2580" s="14" t="str">
        <f>"01891720383"</f>
        <v>01891720383</v>
      </c>
      <c r="B2580" s="14" t="s">
        <v>2826</v>
      </c>
      <c r="C2580" s="14" t="s">
        <v>3</v>
      </c>
    </row>
    <row r="2581" spans="1:3" s="18" customFormat="1" ht="17.25" customHeight="1" x14ac:dyDescent="0.25">
      <c r="A2581" s="14" t="str">
        <f>"01208860385"</f>
        <v>01208860385</v>
      </c>
      <c r="B2581" s="14" t="s">
        <v>721</v>
      </c>
      <c r="C2581" s="14" t="s">
        <v>3</v>
      </c>
    </row>
    <row r="2582" spans="1:3" s="18" customFormat="1" ht="17.25" customHeight="1" x14ac:dyDescent="0.25">
      <c r="A2582" s="14" t="str">
        <f>"01063630386"</f>
        <v>01063630386</v>
      </c>
      <c r="B2582" s="14" t="s">
        <v>853</v>
      </c>
      <c r="C2582" s="14" t="s">
        <v>3</v>
      </c>
    </row>
    <row r="2583" spans="1:3" s="18" customFormat="1" ht="17.25" customHeight="1" x14ac:dyDescent="0.25">
      <c r="A2583" s="14" t="str">
        <f>"01772720387"</f>
        <v>01772720387</v>
      </c>
      <c r="B2583" s="14" t="s">
        <v>4771</v>
      </c>
      <c r="C2583" s="14" t="s">
        <v>3</v>
      </c>
    </row>
    <row r="2584" spans="1:3" s="18" customFormat="1" ht="17.25" customHeight="1" x14ac:dyDescent="0.25">
      <c r="A2584" s="14" t="str">
        <f>"01128910385"</f>
        <v>01128910385</v>
      </c>
      <c r="B2584" s="14" t="s">
        <v>590</v>
      </c>
      <c r="C2584" s="14" t="s">
        <v>3</v>
      </c>
    </row>
    <row r="2585" spans="1:3" s="18" customFormat="1" ht="17.25" customHeight="1" x14ac:dyDescent="0.25">
      <c r="A2585" s="14" t="str">
        <f>"00086540291"</f>
        <v>00086540291</v>
      </c>
      <c r="B2585" s="14" t="s">
        <v>7649</v>
      </c>
      <c r="C2585" s="14" t="s">
        <v>3</v>
      </c>
    </row>
    <row r="2586" spans="1:3" s="18" customFormat="1" ht="17.25" customHeight="1" x14ac:dyDescent="0.25">
      <c r="A2586" s="14" t="str">
        <f>"01128930383"</f>
        <v>01128930383</v>
      </c>
      <c r="B2586" s="14" t="s">
        <v>591</v>
      </c>
      <c r="C2586" s="14" t="s">
        <v>3</v>
      </c>
    </row>
    <row r="2587" spans="1:3" s="18" customFormat="1" ht="17.25" customHeight="1" x14ac:dyDescent="0.25">
      <c r="A2587" s="14" t="str">
        <f>"01258640380"</f>
        <v>01258640380</v>
      </c>
      <c r="B2587" s="14" t="s">
        <v>4425</v>
      </c>
      <c r="C2587" s="14" t="s">
        <v>3</v>
      </c>
    </row>
    <row r="2588" spans="1:3" s="18" customFormat="1" ht="17.25" customHeight="1" x14ac:dyDescent="0.25">
      <c r="A2588" s="14" t="str">
        <f>"01778840387"</f>
        <v>01778840387</v>
      </c>
      <c r="B2588" s="14" t="s">
        <v>6727</v>
      </c>
      <c r="C2588" s="14" t="s">
        <v>3</v>
      </c>
    </row>
    <row r="2589" spans="1:3" s="18" customFormat="1" ht="17.25" customHeight="1" x14ac:dyDescent="0.25">
      <c r="A2589" s="14" t="str">
        <f>"01373740388"</f>
        <v>01373740388</v>
      </c>
      <c r="B2589" s="14" t="s">
        <v>635</v>
      </c>
      <c r="C2589" s="14" t="s">
        <v>3</v>
      </c>
    </row>
    <row r="2590" spans="1:3" s="18" customFormat="1" ht="17.25" customHeight="1" x14ac:dyDescent="0.25">
      <c r="A2590" s="14" t="str">
        <f>"00949760383"</f>
        <v>00949760383</v>
      </c>
      <c r="B2590" s="14" t="s">
        <v>9036</v>
      </c>
      <c r="C2590" s="14" t="s">
        <v>3</v>
      </c>
    </row>
    <row r="2591" spans="1:3" s="18" customFormat="1" ht="17.25" customHeight="1" x14ac:dyDescent="0.25">
      <c r="A2591" s="14" t="str">
        <f>"01638390383"</f>
        <v>01638390383</v>
      </c>
      <c r="B2591" s="14" t="s">
        <v>4761</v>
      </c>
      <c r="C2591" s="14" t="s">
        <v>3</v>
      </c>
    </row>
    <row r="2592" spans="1:3" s="18" customFormat="1" ht="17.25" customHeight="1" x14ac:dyDescent="0.25">
      <c r="A2592" s="14" t="str">
        <f>"01840030389"</f>
        <v>01840030389</v>
      </c>
      <c r="B2592" s="14" t="s">
        <v>3246</v>
      </c>
      <c r="C2592" s="14" t="s">
        <v>3</v>
      </c>
    </row>
    <row r="2593" spans="1:3" s="18" customFormat="1" ht="17.25" customHeight="1" x14ac:dyDescent="0.25">
      <c r="A2593" s="14" t="str">
        <f>"01467590384"</f>
        <v>01467590384</v>
      </c>
      <c r="B2593" s="14" t="s">
        <v>7963</v>
      </c>
      <c r="C2593" s="14" t="s">
        <v>3</v>
      </c>
    </row>
    <row r="2594" spans="1:3" s="18" customFormat="1" ht="17.25" customHeight="1" x14ac:dyDescent="0.25">
      <c r="A2594" s="14" t="str">
        <f>"01776130385"</f>
        <v>01776130385</v>
      </c>
      <c r="B2594" s="14" t="s">
        <v>8139</v>
      </c>
      <c r="C2594" s="14" t="s">
        <v>3</v>
      </c>
    </row>
    <row r="2595" spans="1:3" s="18" customFormat="1" ht="17.25" customHeight="1" x14ac:dyDescent="0.25">
      <c r="A2595" s="14" t="str">
        <f>"01976080380"</f>
        <v>01976080380</v>
      </c>
      <c r="B2595" s="14" t="s">
        <v>8606</v>
      </c>
      <c r="C2595" s="14" t="s">
        <v>3</v>
      </c>
    </row>
    <row r="2596" spans="1:3" s="18" customFormat="1" ht="17.25" customHeight="1" x14ac:dyDescent="0.25">
      <c r="A2596" s="14" t="str">
        <f>"00541200283"</f>
        <v>00541200283</v>
      </c>
      <c r="B2596" s="14" t="s">
        <v>4899</v>
      </c>
      <c r="C2596" s="14" t="s">
        <v>3</v>
      </c>
    </row>
    <row r="2597" spans="1:3" s="18" customFormat="1" ht="17.25" customHeight="1" x14ac:dyDescent="0.25">
      <c r="A2597" s="14" t="str">
        <f>"02021650383"</f>
        <v>02021650383</v>
      </c>
      <c r="B2597" s="14" t="s">
        <v>9012</v>
      </c>
      <c r="C2597" s="14" t="s">
        <v>3</v>
      </c>
    </row>
    <row r="2598" spans="1:3" s="18" customFormat="1" ht="17.25" customHeight="1" x14ac:dyDescent="0.25">
      <c r="A2598" s="14" t="str">
        <f>"01625470388"</f>
        <v>01625470388</v>
      </c>
      <c r="B2598" s="14" t="s">
        <v>3683</v>
      </c>
      <c r="C2598" s="14" t="s">
        <v>3</v>
      </c>
    </row>
    <row r="2599" spans="1:3" s="18" customFormat="1" ht="17.25" customHeight="1" x14ac:dyDescent="0.25">
      <c r="A2599" s="14" t="str">
        <f>"01888480389"</f>
        <v>01888480389</v>
      </c>
      <c r="B2599" s="14" t="s">
        <v>4965</v>
      </c>
      <c r="C2599" s="14" t="s">
        <v>3</v>
      </c>
    </row>
    <row r="2600" spans="1:3" s="18" customFormat="1" ht="17.25" customHeight="1" x14ac:dyDescent="0.25">
      <c r="A2600" s="14" t="str">
        <f>"01506000387"</f>
        <v>01506000387</v>
      </c>
      <c r="B2600" s="14" t="s">
        <v>9206</v>
      </c>
      <c r="C2600" s="14" t="s">
        <v>3</v>
      </c>
    </row>
    <row r="2601" spans="1:3" s="18" customFormat="1" ht="17.25" customHeight="1" x14ac:dyDescent="0.25">
      <c r="A2601" s="14" t="str">
        <f>"01931400384"</f>
        <v>01931400384</v>
      </c>
      <c r="B2601" s="14" t="s">
        <v>605</v>
      </c>
      <c r="C2601" s="14" t="s">
        <v>3</v>
      </c>
    </row>
    <row r="2602" spans="1:3" s="18" customFormat="1" ht="17.25" customHeight="1" x14ac:dyDescent="0.25">
      <c r="A2602" s="14" t="str">
        <f>"00534860382"</f>
        <v>00534860382</v>
      </c>
      <c r="B2602" s="14" t="s">
        <v>114</v>
      </c>
      <c r="C2602" s="14" t="s">
        <v>3</v>
      </c>
    </row>
    <row r="2603" spans="1:3" s="18" customFormat="1" ht="17.25" customHeight="1" x14ac:dyDescent="0.25">
      <c r="A2603" s="14" t="str">
        <f>"01812300380"</f>
        <v>01812300380</v>
      </c>
      <c r="B2603" s="14" t="s">
        <v>4487</v>
      </c>
      <c r="C2603" s="14" t="s">
        <v>3</v>
      </c>
    </row>
    <row r="2604" spans="1:3" s="18" customFormat="1" ht="17.25" customHeight="1" x14ac:dyDescent="0.25">
      <c r="A2604" s="14" t="str">
        <f>"01800850388"</f>
        <v>01800850388</v>
      </c>
      <c r="B2604" s="14" t="s">
        <v>3827</v>
      </c>
      <c r="C2604" s="14" t="s">
        <v>3</v>
      </c>
    </row>
    <row r="2605" spans="1:3" s="18" customFormat="1" ht="17.25" customHeight="1" x14ac:dyDescent="0.25">
      <c r="A2605" s="14" t="str">
        <f>"01815340383"</f>
        <v>01815340383</v>
      </c>
      <c r="B2605" s="14" t="s">
        <v>3289</v>
      </c>
      <c r="C2605" s="14" t="s">
        <v>3</v>
      </c>
    </row>
    <row r="2606" spans="1:3" s="18" customFormat="1" ht="17.25" customHeight="1" x14ac:dyDescent="0.25">
      <c r="A2606" s="14" t="str">
        <f>"01994580387"</f>
        <v>01994580387</v>
      </c>
      <c r="B2606" s="14" t="s">
        <v>7450</v>
      </c>
      <c r="C2606" s="14" t="s">
        <v>3</v>
      </c>
    </row>
    <row r="2607" spans="1:3" s="18" customFormat="1" ht="17.25" customHeight="1" x14ac:dyDescent="0.25">
      <c r="A2607" s="14" t="str">
        <f>"01978720389"</f>
        <v>01978720389</v>
      </c>
      <c r="B2607" s="14" t="s">
        <v>6712</v>
      </c>
      <c r="C2607" s="14" t="s">
        <v>3</v>
      </c>
    </row>
    <row r="2608" spans="1:3" s="18" customFormat="1" ht="17.25" customHeight="1" x14ac:dyDescent="0.25">
      <c r="A2608" s="14" t="str">
        <f>"01255850388"</f>
        <v>01255850388</v>
      </c>
      <c r="B2608" s="14" t="s">
        <v>6127</v>
      </c>
      <c r="C2608" s="14" t="s">
        <v>3</v>
      </c>
    </row>
    <row r="2609" spans="1:3" s="18" customFormat="1" ht="17.25" customHeight="1" x14ac:dyDescent="0.25">
      <c r="A2609" s="14" t="str">
        <f>"00052090388"</f>
        <v>00052090388</v>
      </c>
      <c r="B2609" s="14" t="s">
        <v>4538</v>
      </c>
      <c r="C2609" s="14" t="s">
        <v>3</v>
      </c>
    </row>
    <row r="2610" spans="1:3" s="18" customFormat="1" ht="17.25" customHeight="1" x14ac:dyDescent="0.25">
      <c r="A2610" s="14" t="str">
        <f>"01197870387"</f>
        <v>01197870387</v>
      </c>
      <c r="B2610" s="14" t="s">
        <v>4120</v>
      </c>
      <c r="C2610" s="14" t="s">
        <v>3</v>
      </c>
    </row>
    <row r="2611" spans="1:3" s="18" customFormat="1" ht="17.25" customHeight="1" x14ac:dyDescent="0.25">
      <c r="A2611" s="14" t="str">
        <f>"01536840380"</f>
        <v>01536840380</v>
      </c>
      <c r="B2611" s="14" t="s">
        <v>662</v>
      </c>
      <c r="C2611" s="14" t="s">
        <v>3</v>
      </c>
    </row>
    <row r="2612" spans="1:3" s="18" customFormat="1" ht="17.25" customHeight="1" x14ac:dyDescent="0.25">
      <c r="A2612" s="14" t="str">
        <f>"01810720381"</f>
        <v>01810720381</v>
      </c>
      <c r="B2612" s="14" t="s">
        <v>3160</v>
      </c>
      <c r="C2612" s="14" t="s">
        <v>3</v>
      </c>
    </row>
    <row r="2613" spans="1:3" s="18" customFormat="1" ht="17.25" customHeight="1" x14ac:dyDescent="0.25">
      <c r="A2613" s="14">
        <v>90000920380</v>
      </c>
      <c r="B2613" s="14" t="s">
        <v>8479</v>
      </c>
      <c r="C2613" s="14" t="s">
        <v>3</v>
      </c>
    </row>
    <row r="2614" spans="1:3" s="18" customFormat="1" ht="17.25" customHeight="1" x14ac:dyDescent="0.25">
      <c r="A2614" s="14" t="str">
        <f>"01985830387"</f>
        <v>01985830387</v>
      </c>
      <c r="B2614" s="14" t="s">
        <v>7999</v>
      </c>
      <c r="C2614" s="14" t="s">
        <v>3</v>
      </c>
    </row>
    <row r="2615" spans="1:3" s="18" customFormat="1" ht="17.25" customHeight="1" x14ac:dyDescent="0.25">
      <c r="A2615" s="14" t="str">
        <f>"01405510387"</f>
        <v>01405510387</v>
      </c>
      <c r="B2615" s="14" t="s">
        <v>2780</v>
      </c>
      <c r="C2615" s="14" t="s">
        <v>3</v>
      </c>
    </row>
    <row r="2616" spans="1:3" s="18" customFormat="1" ht="17.25" customHeight="1" x14ac:dyDescent="0.25">
      <c r="A2616" s="14" t="str">
        <f>"01556210381"</f>
        <v>01556210381</v>
      </c>
      <c r="B2616" s="14" t="s">
        <v>6162</v>
      </c>
      <c r="C2616" s="14" t="s">
        <v>3</v>
      </c>
    </row>
    <row r="2617" spans="1:3" s="18" customFormat="1" ht="17.25" customHeight="1" x14ac:dyDescent="0.25">
      <c r="A2617" s="14" t="str">
        <f>"01961530381"</f>
        <v>01961530381</v>
      </c>
      <c r="B2617" s="14" t="s">
        <v>3247</v>
      </c>
      <c r="C2617" s="14" t="s">
        <v>3</v>
      </c>
    </row>
    <row r="2618" spans="1:3" s="18" customFormat="1" ht="17.25" customHeight="1" x14ac:dyDescent="0.25">
      <c r="A2618" s="14" t="str">
        <f>"01554070381"</f>
        <v>01554070381</v>
      </c>
      <c r="B2618" s="14" t="s">
        <v>2443</v>
      </c>
      <c r="C2618" s="14" t="s">
        <v>3</v>
      </c>
    </row>
    <row r="2619" spans="1:3" s="18" customFormat="1" ht="17.25" customHeight="1" x14ac:dyDescent="0.25">
      <c r="A2619" s="14" t="str">
        <f>"01612140382"</f>
        <v>01612140382</v>
      </c>
      <c r="B2619" s="14" t="s">
        <v>9603</v>
      </c>
      <c r="C2619" s="14" t="s">
        <v>3</v>
      </c>
    </row>
    <row r="2620" spans="1:3" s="18" customFormat="1" ht="17.25" customHeight="1" x14ac:dyDescent="0.25">
      <c r="A2620" s="14" t="str">
        <f>"01857160384"</f>
        <v>01857160384</v>
      </c>
      <c r="B2620" s="14" t="s">
        <v>3248</v>
      </c>
      <c r="C2620" s="14" t="s">
        <v>3</v>
      </c>
    </row>
    <row r="2621" spans="1:3" s="18" customFormat="1" ht="17.25" customHeight="1" x14ac:dyDescent="0.25">
      <c r="A2621" s="14" t="str">
        <f>"01687770386"</f>
        <v>01687770386</v>
      </c>
      <c r="B2621" s="14" t="s">
        <v>9515</v>
      </c>
      <c r="C2621" s="14" t="s">
        <v>3</v>
      </c>
    </row>
    <row r="2622" spans="1:3" s="18" customFormat="1" ht="17.25" customHeight="1" x14ac:dyDescent="0.25">
      <c r="A2622" s="14" t="str">
        <f>"01625140387"</f>
        <v>01625140387</v>
      </c>
      <c r="B2622" s="14" t="s">
        <v>9207</v>
      </c>
      <c r="C2622" s="14" t="s">
        <v>3</v>
      </c>
    </row>
    <row r="2623" spans="1:3" s="18" customFormat="1" ht="17.25" customHeight="1" x14ac:dyDescent="0.25">
      <c r="A2623" s="14" t="str">
        <f>"01873090383"</f>
        <v>01873090383</v>
      </c>
      <c r="B2623" s="14" t="s">
        <v>1404</v>
      </c>
      <c r="C2623" s="14" t="s">
        <v>3</v>
      </c>
    </row>
    <row r="2624" spans="1:3" s="18" customFormat="1" ht="17.25" customHeight="1" x14ac:dyDescent="0.25">
      <c r="A2624" s="14" t="str">
        <f>"01928230380"</f>
        <v>01928230380</v>
      </c>
      <c r="B2624" s="14" t="s">
        <v>4161</v>
      </c>
      <c r="C2624" s="14" t="s">
        <v>3</v>
      </c>
    </row>
    <row r="2625" spans="1:3" s="18" customFormat="1" ht="17.25" customHeight="1" x14ac:dyDescent="0.25">
      <c r="A2625" s="14">
        <v>83003340383</v>
      </c>
      <c r="B2625" s="14" t="s">
        <v>3042</v>
      </c>
      <c r="C2625" s="14" t="s">
        <v>3</v>
      </c>
    </row>
    <row r="2626" spans="1:3" s="18" customFormat="1" ht="17.25" customHeight="1" x14ac:dyDescent="0.25">
      <c r="A2626" s="14" t="str">
        <f>"01639830387"</f>
        <v>01639830387</v>
      </c>
      <c r="B2626" s="14" t="s">
        <v>8567</v>
      </c>
      <c r="C2626" s="14" t="s">
        <v>3</v>
      </c>
    </row>
    <row r="2627" spans="1:3" s="18" customFormat="1" ht="17.25" customHeight="1" x14ac:dyDescent="0.25">
      <c r="A2627" s="14" t="str">
        <f>"01707920383"</f>
        <v>01707920383</v>
      </c>
      <c r="B2627" s="14" t="s">
        <v>734</v>
      </c>
      <c r="C2627" s="14" t="s">
        <v>3</v>
      </c>
    </row>
    <row r="2628" spans="1:3" s="18" customFormat="1" ht="17.25" customHeight="1" x14ac:dyDescent="0.25">
      <c r="A2628" s="14" t="str">
        <f>"01707910384"</f>
        <v>01707910384</v>
      </c>
      <c r="B2628" s="14" t="s">
        <v>658</v>
      </c>
      <c r="C2628" s="14" t="s">
        <v>3</v>
      </c>
    </row>
    <row r="2629" spans="1:3" s="18" customFormat="1" ht="17.25" customHeight="1" x14ac:dyDescent="0.25">
      <c r="A2629" s="14" t="str">
        <f>"01794410389"</f>
        <v>01794410389</v>
      </c>
      <c r="B2629" s="14" t="s">
        <v>8798</v>
      </c>
      <c r="C2629" s="14" t="s">
        <v>3</v>
      </c>
    </row>
    <row r="2630" spans="1:3" s="18" customFormat="1" ht="17.25" customHeight="1" x14ac:dyDescent="0.25">
      <c r="A2630" s="14" t="str">
        <f>"01707930382"</f>
        <v>01707930382</v>
      </c>
      <c r="B2630" s="14" t="s">
        <v>714</v>
      </c>
      <c r="C2630" s="14" t="s">
        <v>3</v>
      </c>
    </row>
    <row r="2631" spans="1:3" s="18" customFormat="1" ht="17.25" customHeight="1" x14ac:dyDescent="0.25">
      <c r="A2631" s="14" t="str">
        <f>"00195870381"</f>
        <v>00195870381</v>
      </c>
      <c r="B2631" s="14" t="s">
        <v>2448</v>
      </c>
      <c r="C2631" s="14" t="s">
        <v>3</v>
      </c>
    </row>
    <row r="2632" spans="1:3" s="18" customFormat="1" ht="17.25" customHeight="1" x14ac:dyDescent="0.25">
      <c r="A2632" s="14" t="s">
        <v>9218</v>
      </c>
      <c r="B2632" s="14" t="s">
        <v>9219</v>
      </c>
      <c r="C2632" s="14" t="s">
        <v>3</v>
      </c>
    </row>
    <row r="2633" spans="1:3" s="18" customFormat="1" ht="17.25" customHeight="1" x14ac:dyDescent="0.25">
      <c r="A2633" s="14" t="s">
        <v>665</v>
      </c>
      <c r="B2633" s="14" t="s">
        <v>666</v>
      </c>
      <c r="C2633" s="14" t="s">
        <v>3</v>
      </c>
    </row>
    <row r="2634" spans="1:3" s="18" customFormat="1" ht="17.25" customHeight="1" x14ac:dyDescent="0.25">
      <c r="A2634" s="14" t="s">
        <v>669</v>
      </c>
      <c r="B2634" s="14" t="s">
        <v>670</v>
      </c>
      <c r="C2634" s="14" t="s">
        <v>3</v>
      </c>
    </row>
    <row r="2635" spans="1:3" s="18" customFormat="1" ht="17.25" customHeight="1" x14ac:dyDescent="0.25">
      <c r="A2635" s="14" t="s">
        <v>3176</v>
      </c>
      <c r="B2635" s="14" t="s">
        <v>3177</v>
      </c>
      <c r="C2635" s="14" t="s">
        <v>3</v>
      </c>
    </row>
    <row r="2636" spans="1:3" s="18" customFormat="1" ht="17.25" customHeight="1" x14ac:dyDescent="0.25">
      <c r="A2636" s="14" t="s">
        <v>6693</v>
      </c>
      <c r="B2636" s="14" t="s">
        <v>6694</v>
      </c>
      <c r="C2636" s="14" t="s">
        <v>3</v>
      </c>
    </row>
    <row r="2637" spans="1:3" s="18" customFormat="1" ht="17.25" customHeight="1" x14ac:dyDescent="0.25">
      <c r="A2637" s="14" t="s">
        <v>4170</v>
      </c>
      <c r="B2637" s="14" t="s">
        <v>4171</v>
      </c>
      <c r="C2637" s="14" t="s">
        <v>3</v>
      </c>
    </row>
    <row r="2638" spans="1:3" s="18" customFormat="1" ht="17.25" customHeight="1" x14ac:dyDescent="0.25">
      <c r="A2638" s="14" t="s">
        <v>2700</v>
      </c>
      <c r="B2638" s="14" t="s">
        <v>2701</v>
      </c>
      <c r="C2638" s="14" t="s">
        <v>3</v>
      </c>
    </row>
    <row r="2639" spans="1:3" s="18" customFormat="1" ht="17.25" customHeight="1" x14ac:dyDescent="0.25">
      <c r="A2639" s="14" t="str">
        <f>"01500290380"</f>
        <v>01500290380</v>
      </c>
      <c r="B2639" s="14" t="s">
        <v>8574</v>
      </c>
      <c r="C2639" s="14" t="s">
        <v>3</v>
      </c>
    </row>
    <row r="2640" spans="1:3" s="18" customFormat="1" ht="17.25" customHeight="1" x14ac:dyDescent="0.25">
      <c r="A2640" s="14" t="s">
        <v>3178</v>
      </c>
      <c r="B2640" s="14" t="s">
        <v>3179</v>
      </c>
      <c r="C2640" s="14" t="s">
        <v>3</v>
      </c>
    </row>
    <row r="2641" spans="1:3" s="18" customFormat="1" ht="17.25" customHeight="1" x14ac:dyDescent="0.25">
      <c r="A2641" s="14" t="s">
        <v>4542</v>
      </c>
      <c r="B2641" s="14" t="s">
        <v>4543</v>
      </c>
      <c r="C2641" s="14" t="s">
        <v>3</v>
      </c>
    </row>
    <row r="2642" spans="1:3" s="18" customFormat="1" ht="17.25" customHeight="1" x14ac:dyDescent="0.25">
      <c r="A2642" s="14" t="s">
        <v>6723</v>
      </c>
      <c r="B2642" s="14" t="s">
        <v>6724</v>
      </c>
      <c r="C2642" s="14" t="s">
        <v>3</v>
      </c>
    </row>
    <row r="2643" spans="1:3" s="18" customFormat="1" ht="17.25" customHeight="1" x14ac:dyDescent="0.25">
      <c r="A2643" s="14" t="s">
        <v>3214</v>
      </c>
      <c r="B2643" s="14" t="s">
        <v>3215</v>
      </c>
      <c r="C2643" s="14" t="s">
        <v>3</v>
      </c>
    </row>
    <row r="2644" spans="1:3" s="18" customFormat="1" ht="17.25" customHeight="1" x14ac:dyDescent="0.25">
      <c r="A2644" s="14" t="s">
        <v>2739</v>
      </c>
      <c r="B2644" s="14" t="s">
        <v>2740</v>
      </c>
      <c r="C2644" s="14" t="s">
        <v>3</v>
      </c>
    </row>
    <row r="2645" spans="1:3" s="18" customFormat="1" ht="17.25" customHeight="1" x14ac:dyDescent="0.25">
      <c r="A2645" s="14" t="s">
        <v>7753</v>
      </c>
      <c r="B2645" s="14" t="s">
        <v>7754</v>
      </c>
      <c r="C2645" s="14" t="s">
        <v>3</v>
      </c>
    </row>
    <row r="2646" spans="1:3" s="18" customFormat="1" ht="17.25" customHeight="1" x14ac:dyDescent="0.25">
      <c r="A2646" s="14" t="str">
        <f>"01430540383"</f>
        <v>01430540383</v>
      </c>
      <c r="B2646" s="14" t="s">
        <v>8178</v>
      </c>
      <c r="C2646" s="14" t="s">
        <v>3</v>
      </c>
    </row>
    <row r="2647" spans="1:3" s="18" customFormat="1" ht="17.25" customHeight="1" x14ac:dyDescent="0.25">
      <c r="A2647" s="14" t="s">
        <v>6725</v>
      </c>
      <c r="B2647" s="14" t="s">
        <v>6726</v>
      </c>
      <c r="C2647" s="14" t="s">
        <v>3</v>
      </c>
    </row>
    <row r="2648" spans="1:3" s="18" customFormat="1" ht="17.25" customHeight="1" x14ac:dyDescent="0.25">
      <c r="A2648" s="14" t="s">
        <v>2716</v>
      </c>
      <c r="B2648" s="14" t="s">
        <v>2717</v>
      </c>
      <c r="C2648" s="14" t="s">
        <v>3</v>
      </c>
    </row>
    <row r="2649" spans="1:3" s="18" customFormat="1" ht="17.25" customHeight="1" x14ac:dyDescent="0.25">
      <c r="A2649" s="14" t="s">
        <v>8789</v>
      </c>
      <c r="B2649" s="14" t="s">
        <v>8790</v>
      </c>
      <c r="C2649" s="14" t="s">
        <v>3</v>
      </c>
    </row>
    <row r="2650" spans="1:3" s="18" customFormat="1" ht="17.25" customHeight="1" x14ac:dyDescent="0.25">
      <c r="A2650" s="14" t="s">
        <v>6345</v>
      </c>
      <c r="B2650" s="14" t="s">
        <v>6346</v>
      </c>
      <c r="C2650" s="14" t="s">
        <v>3</v>
      </c>
    </row>
    <row r="2651" spans="1:3" s="18" customFormat="1" ht="17.25" customHeight="1" x14ac:dyDescent="0.25">
      <c r="A2651" s="14" t="s">
        <v>1446</v>
      </c>
      <c r="B2651" s="14" t="s">
        <v>1447</v>
      </c>
      <c r="C2651" s="14" t="s">
        <v>3</v>
      </c>
    </row>
    <row r="2652" spans="1:3" s="18" customFormat="1" ht="17.25" customHeight="1" x14ac:dyDescent="0.25">
      <c r="A2652" s="14" t="s">
        <v>2728</v>
      </c>
      <c r="B2652" s="14" t="s">
        <v>2729</v>
      </c>
      <c r="C2652" s="14" t="s">
        <v>3</v>
      </c>
    </row>
    <row r="2653" spans="1:3" s="18" customFormat="1" ht="17.25" customHeight="1" x14ac:dyDescent="0.25">
      <c r="A2653" s="14" t="str">
        <f>"01180120386"</f>
        <v>01180120386</v>
      </c>
      <c r="B2653" s="14" t="s">
        <v>4150</v>
      </c>
      <c r="C2653" s="14" t="s">
        <v>3</v>
      </c>
    </row>
    <row r="2654" spans="1:3" s="18" customFormat="1" ht="17.25" customHeight="1" x14ac:dyDescent="0.25">
      <c r="A2654" s="14" t="s">
        <v>6841</v>
      </c>
      <c r="B2654" s="14" t="s">
        <v>6842</v>
      </c>
      <c r="C2654" s="14" t="s">
        <v>3</v>
      </c>
    </row>
    <row r="2655" spans="1:3" s="18" customFormat="1" ht="17.25" customHeight="1" x14ac:dyDescent="0.25">
      <c r="A2655" s="14" t="s">
        <v>3216</v>
      </c>
      <c r="B2655" s="14" t="s">
        <v>3217</v>
      </c>
      <c r="C2655" s="14" t="s">
        <v>3</v>
      </c>
    </row>
    <row r="2656" spans="1:3" s="18" customFormat="1" ht="17.25" customHeight="1" x14ac:dyDescent="0.25">
      <c r="A2656" s="14" t="s">
        <v>2720</v>
      </c>
      <c r="B2656" s="14" t="s">
        <v>2721</v>
      </c>
      <c r="C2656" s="14" t="s">
        <v>3</v>
      </c>
    </row>
    <row r="2657" spans="1:3" s="18" customFormat="1" ht="17.25" customHeight="1" x14ac:dyDescent="0.25">
      <c r="A2657" s="14" t="s">
        <v>2722</v>
      </c>
      <c r="B2657" s="14" t="s">
        <v>2723</v>
      </c>
      <c r="C2657" s="14" t="s">
        <v>3</v>
      </c>
    </row>
    <row r="2658" spans="1:3" s="18" customFormat="1" ht="17.25" customHeight="1" x14ac:dyDescent="0.25">
      <c r="A2658" s="14" t="str">
        <f>"01210780381"</f>
        <v>01210780381</v>
      </c>
      <c r="B2658" s="14" t="s">
        <v>3787</v>
      </c>
      <c r="C2658" s="14" t="s">
        <v>3</v>
      </c>
    </row>
    <row r="2659" spans="1:3" s="18" customFormat="1" ht="17.25" customHeight="1" x14ac:dyDescent="0.25">
      <c r="A2659" s="14" t="str">
        <f>"01039030489"</f>
        <v>01039030489</v>
      </c>
      <c r="B2659" s="14" t="s">
        <v>8136</v>
      </c>
      <c r="C2659" s="14" t="s">
        <v>67</v>
      </c>
    </row>
    <row r="2660" spans="1:3" s="18" customFormat="1" ht="17.25" customHeight="1" x14ac:dyDescent="0.25">
      <c r="A2660" s="14" t="str">
        <f>"04315490484"</f>
        <v>04315490484</v>
      </c>
      <c r="B2660" s="14" t="s">
        <v>620</v>
      </c>
      <c r="C2660" s="14" t="s">
        <v>67</v>
      </c>
    </row>
    <row r="2661" spans="1:3" s="18" customFormat="1" ht="17.25" customHeight="1" x14ac:dyDescent="0.25">
      <c r="A2661" s="14" t="str">
        <f>"01829430170"</f>
        <v>01829430170</v>
      </c>
      <c r="B2661" s="14" t="s">
        <v>7187</v>
      </c>
      <c r="C2661" s="14" t="s">
        <v>67</v>
      </c>
    </row>
    <row r="2662" spans="1:3" s="18" customFormat="1" ht="17.25" customHeight="1" x14ac:dyDescent="0.25">
      <c r="A2662" s="14" t="str">
        <f>"04964100483"</f>
        <v>04964100483</v>
      </c>
      <c r="B2662" s="14" t="s">
        <v>7113</v>
      </c>
      <c r="C2662" s="14" t="s">
        <v>67</v>
      </c>
    </row>
    <row r="2663" spans="1:3" s="18" customFormat="1" ht="17.25" customHeight="1" x14ac:dyDescent="0.25">
      <c r="A2663" s="14" t="str">
        <f>"01708190481"</f>
        <v>01708190481</v>
      </c>
      <c r="B2663" s="14" t="s">
        <v>740</v>
      </c>
      <c r="C2663" s="14" t="s">
        <v>67</v>
      </c>
    </row>
    <row r="2664" spans="1:3" s="18" customFormat="1" ht="17.25" customHeight="1" x14ac:dyDescent="0.25">
      <c r="A2664" s="14" t="str">
        <f>"00393620489"</f>
        <v>00393620489</v>
      </c>
      <c r="B2664" s="14" t="s">
        <v>5390</v>
      </c>
      <c r="C2664" s="14" t="s">
        <v>67</v>
      </c>
    </row>
    <row r="2665" spans="1:3" s="18" customFormat="1" ht="17.25" customHeight="1" x14ac:dyDescent="0.25">
      <c r="A2665" s="14" t="s">
        <v>1357</v>
      </c>
      <c r="B2665" s="14" t="s">
        <v>1358</v>
      </c>
      <c r="C2665" s="14" t="s">
        <v>67</v>
      </c>
    </row>
    <row r="2666" spans="1:3" s="18" customFormat="1" ht="17.25" customHeight="1" x14ac:dyDescent="0.25">
      <c r="A2666" s="14" t="str">
        <f>"00249880469"</f>
        <v>00249880469</v>
      </c>
      <c r="B2666" s="14" t="s">
        <v>118</v>
      </c>
      <c r="C2666" s="14" t="s">
        <v>67</v>
      </c>
    </row>
    <row r="2667" spans="1:3" s="18" customFormat="1" ht="17.25" customHeight="1" x14ac:dyDescent="0.25">
      <c r="A2667" s="14" t="s">
        <v>7127</v>
      </c>
      <c r="B2667" s="14" t="s">
        <v>7128</v>
      </c>
      <c r="C2667" s="14" t="s">
        <v>67</v>
      </c>
    </row>
    <row r="2668" spans="1:3" s="18" customFormat="1" ht="17.25" customHeight="1" x14ac:dyDescent="0.25">
      <c r="A2668" s="14" t="str">
        <f>"00608200481"</f>
        <v>00608200481</v>
      </c>
      <c r="B2668" s="14" t="s">
        <v>5508</v>
      </c>
      <c r="C2668" s="14" t="s">
        <v>67</v>
      </c>
    </row>
    <row r="2669" spans="1:3" s="18" customFormat="1" ht="17.25" customHeight="1" x14ac:dyDescent="0.25">
      <c r="A2669" s="14" t="s">
        <v>3016</v>
      </c>
      <c r="B2669" s="14" t="s">
        <v>3017</v>
      </c>
      <c r="C2669" s="14" t="s">
        <v>67</v>
      </c>
    </row>
    <row r="2670" spans="1:3" s="18" customFormat="1" ht="17.25" customHeight="1" x14ac:dyDescent="0.25">
      <c r="A2670" s="14" t="str">
        <f>"00547910489"</f>
        <v>00547910489</v>
      </c>
      <c r="B2670" s="14" t="s">
        <v>5956</v>
      </c>
      <c r="C2670" s="14" t="s">
        <v>67</v>
      </c>
    </row>
    <row r="2671" spans="1:3" s="18" customFormat="1" ht="17.25" customHeight="1" x14ac:dyDescent="0.25">
      <c r="A2671" s="14" t="str">
        <f>"06764410483"</f>
        <v>06764410483</v>
      </c>
      <c r="B2671" s="14" t="s">
        <v>9503</v>
      </c>
      <c r="C2671" s="14" t="s">
        <v>67</v>
      </c>
    </row>
    <row r="2672" spans="1:3" s="18" customFormat="1" ht="17.25" customHeight="1" x14ac:dyDescent="0.25">
      <c r="A2672" s="14" t="str">
        <f>"01462340538"</f>
        <v>01462340538</v>
      </c>
      <c r="B2672" s="14" t="s">
        <v>3690</v>
      </c>
      <c r="C2672" s="14" t="s">
        <v>67</v>
      </c>
    </row>
    <row r="2673" spans="1:3" s="18" customFormat="1" ht="17.25" customHeight="1" x14ac:dyDescent="0.25">
      <c r="A2673" s="14" t="str">
        <f>"03513770101"</f>
        <v>03513770101</v>
      </c>
      <c r="B2673" s="14" t="s">
        <v>7176</v>
      </c>
      <c r="C2673" s="14" t="s">
        <v>67</v>
      </c>
    </row>
    <row r="2674" spans="1:3" s="18" customFormat="1" ht="17.25" customHeight="1" x14ac:dyDescent="0.25">
      <c r="A2674" s="14">
        <v>13418020155</v>
      </c>
      <c r="B2674" s="14" t="s">
        <v>66</v>
      </c>
      <c r="C2674" s="14" t="s">
        <v>67</v>
      </c>
    </row>
    <row r="2675" spans="1:3" s="18" customFormat="1" ht="17.25" customHeight="1" x14ac:dyDescent="0.25">
      <c r="A2675" s="14" t="str">
        <f>"00550640486"</f>
        <v>00550640486</v>
      </c>
      <c r="B2675" s="14" t="s">
        <v>208</v>
      </c>
      <c r="C2675" s="14" t="s">
        <v>67</v>
      </c>
    </row>
    <row r="2676" spans="1:3" s="18" customFormat="1" ht="17.25" customHeight="1" x14ac:dyDescent="0.25">
      <c r="A2676" s="14" t="s">
        <v>7002</v>
      </c>
      <c r="B2676" s="14" t="s">
        <v>7003</v>
      </c>
      <c r="C2676" s="14" t="s">
        <v>35</v>
      </c>
    </row>
    <row r="2677" spans="1:3" s="18" customFormat="1" ht="17.25" customHeight="1" x14ac:dyDescent="0.25">
      <c r="A2677" s="14" t="str">
        <f>"03936840713"</f>
        <v>03936840713</v>
      </c>
      <c r="B2677" s="14" t="s">
        <v>7247</v>
      </c>
      <c r="C2677" s="14" t="s">
        <v>35</v>
      </c>
    </row>
    <row r="2678" spans="1:3" s="18" customFormat="1" ht="17.25" customHeight="1" x14ac:dyDescent="0.25">
      <c r="A2678" s="14" t="s">
        <v>5243</v>
      </c>
      <c r="B2678" s="14" t="s">
        <v>5244</v>
      </c>
      <c r="C2678" s="14" t="s">
        <v>35</v>
      </c>
    </row>
    <row r="2679" spans="1:3" s="18" customFormat="1" ht="17.25" customHeight="1" x14ac:dyDescent="0.25">
      <c r="A2679" s="14" t="s">
        <v>7870</v>
      </c>
      <c r="B2679" s="14" t="s">
        <v>7871</v>
      </c>
      <c r="C2679" s="14" t="s">
        <v>35</v>
      </c>
    </row>
    <row r="2680" spans="1:3" s="18" customFormat="1" ht="17.25" customHeight="1" x14ac:dyDescent="0.25">
      <c r="A2680" s="14" t="str">
        <f>"03234420713"</f>
        <v>03234420713</v>
      </c>
      <c r="B2680" s="14" t="s">
        <v>3659</v>
      </c>
      <c r="C2680" s="14" t="s">
        <v>35</v>
      </c>
    </row>
    <row r="2681" spans="1:3" s="18" customFormat="1" ht="17.25" customHeight="1" x14ac:dyDescent="0.25">
      <c r="A2681" s="14" t="str">
        <f>"02293150716"</f>
        <v>02293150716</v>
      </c>
      <c r="B2681" s="14" t="s">
        <v>3642</v>
      </c>
      <c r="C2681" s="14" t="s">
        <v>35</v>
      </c>
    </row>
    <row r="2682" spans="1:3" s="18" customFormat="1" ht="17.25" customHeight="1" x14ac:dyDescent="0.25">
      <c r="A2682" s="14" t="str">
        <f>"03393270719"</f>
        <v>03393270719</v>
      </c>
      <c r="B2682" s="14" t="s">
        <v>2760</v>
      </c>
      <c r="C2682" s="14" t="s">
        <v>35</v>
      </c>
    </row>
    <row r="2683" spans="1:3" s="18" customFormat="1" ht="17.25" customHeight="1" x14ac:dyDescent="0.25">
      <c r="A2683" s="14" t="str">
        <f>"01863960710"</f>
        <v>01863960710</v>
      </c>
      <c r="B2683" s="14" t="s">
        <v>5125</v>
      </c>
      <c r="C2683" s="14" t="s">
        <v>35</v>
      </c>
    </row>
    <row r="2684" spans="1:3" s="18" customFormat="1" ht="17.25" customHeight="1" x14ac:dyDescent="0.25">
      <c r="A2684" s="14" t="str">
        <f>"03832340719"</f>
        <v>03832340719</v>
      </c>
      <c r="B2684" s="14" t="s">
        <v>3584</v>
      </c>
      <c r="C2684" s="14" t="s">
        <v>35</v>
      </c>
    </row>
    <row r="2685" spans="1:3" s="18" customFormat="1" ht="17.25" customHeight="1" x14ac:dyDescent="0.25">
      <c r="A2685" s="14" t="str">
        <f>"04068230715"</f>
        <v>04068230715</v>
      </c>
      <c r="B2685" s="14" t="s">
        <v>9755</v>
      </c>
      <c r="C2685" s="14" t="s">
        <v>35</v>
      </c>
    </row>
    <row r="2686" spans="1:3" s="18" customFormat="1" ht="17.25" customHeight="1" x14ac:dyDescent="0.25">
      <c r="A2686" s="14" t="str">
        <f>"04240750713"</f>
        <v>04240750713</v>
      </c>
      <c r="B2686" s="14" t="s">
        <v>7224</v>
      </c>
      <c r="C2686" s="14" t="s">
        <v>35</v>
      </c>
    </row>
    <row r="2687" spans="1:3" s="18" customFormat="1" ht="17.25" customHeight="1" x14ac:dyDescent="0.25">
      <c r="A2687" s="14" t="str">
        <f>"03968930713"</f>
        <v>03968930713</v>
      </c>
      <c r="B2687" s="14" t="s">
        <v>6426</v>
      </c>
      <c r="C2687" s="14" t="s">
        <v>35</v>
      </c>
    </row>
    <row r="2688" spans="1:3" s="18" customFormat="1" ht="17.25" customHeight="1" x14ac:dyDescent="0.25">
      <c r="A2688" s="14" t="str">
        <f>"03446750717"</f>
        <v>03446750717</v>
      </c>
      <c r="B2688" s="14" t="s">
        <v>8055</v>
      </c>
      <c r="C2688" s="14" t="s">
        <v>35</v>
      </c>
    </row>
    <row r="2689" spans="1:3" s="18" customFormat="1" ht="17.25" customHeight="1" x14ac:dyDescent="0.25">
      <c r="A2689" s="14" t="str">
        <f>"03647790710"</f>
        <v>03647790710</v>
      </c>
      <c r="B2689" s="14" t="s">
        <v>769</v>
      </c>
      <c r="C2689" s="14" t="s">
        <v>35</v>
      </c>
    </row>
    <row r="2690" spans="1:3" s="18" customFormat="1" ht="17.25" customHeight="1" x14ac:dyDescent="0.25">
      <c r="A2690" s="14" t="str">
        <f>"04330600711"</f>
        <v>04330600711</v>
      </c>
      <c r="B2690" s="14" t="s">
        <v>8366</v>
      </c>
      <c r="C2690" s="14" t="s">
        <v>35</v>
      </c>
    </row>
    <row r="2691" spans="1:3" s="18" customFormat="1" ht="17.25" customHeight="1" x14ac:dyDescent="0.25">
      <c r="A2691" s="14" t="str">
        <f>"03737470710"</f>
        <v>03737470710</v>
      </c>
      <c r="B2691" s="14" t="s">
        <v>803</v>
      </c>
      <c r="C2691" s="14" t="s">
        <v>35</v>
      </c>
    </row>
    <row r="2692" spans="1:3" s="18" customFormat="1" ht="17.25" customHeight="1" x14ac:dyDescent="0.25">
      <c r="A2692" s="14" t="str">
        <f>"01862860713"</f>
        <v>01862860713</v>
      </c>
      <c r="B2692" s="14" t="s">
        <v>6423</v>
      </c>
      <c r="C2692" s="14" t="s">
        <v>35</v>
      </c>
    </row>
    <row r="2693" spans="1:3" s="18" customFormat="1" ht="17.25" customHeight="1" x14ac:dyDescent="0.25">
      <c r="A2693" s="14" t="str">
        <f>"03266870710"</f>
        <v>03266870710</v>
      </c>
      <c r="B2693" s="14" t="s">
        <v>5708</v>
      </c>
      <c r="C2693" s="14" t="s">
        <v>35</v>
      </c>
    </row>
    <row r="2694" spans="1:3" s="18" customFormat="1" ht="17.25" customHeight="1" x14ac:dyDescent="0.25">
      <c r="A2694" s="14" t="str">
        <f>"03649920711"</f>
        <v>03649920711</v>
      </c>
      <c r="B2694" s="14" t="s">
        <v>753</v>
      </c>
      <c r="C2694" s="14" t="s">
        <v>35</v>
      </c>
    </row>
    <row r="2695" spans="1:3" s="18" customFormat="1" ht="17.25" customHeight="1" x14ac:dyDescent="0.25">
      <c r="A2695" s="14" t="s">
        <v>10121</v>
      </c>
      <c r="B2695" s="14" t="s">
        <v>10122</v>
      </c>
      <c r="C2695" s="14" t="s">
        <v>35</v>
      </c>
    </row>
    <row r="2696" spans="1:3" s="18" customFormat="1" ht="17.25" customHeight="1" x14ac:dyDescent="0.25">
      <c r="A2696" s="14" t="s">
        <v>5208</v>
      </c>
      <c r="B2696" s="14" t="s">
        <v>5209</v>
      </c>
      <c r="C2696" s="14" t="s">
        <v>35</v>
      </c>
    </row>
    <row r="2697" spans="1:3" s="18" customFormat="1" ht="17.25" customHeight="1" x14ac:dyDescent="0.25">
      <c r="A2697" s="14" t="str">
        <f>"03332490717"</f>
        <v>03332490717</v>
      </c>
      <c r="B2697" s="14" t="s">
        <v>5157</v>
      </c>
      <c r="C2697" s="14" t="s">
        <v>35</v>
      </c>
    </row>
    <row r="2698" spans="1:3" s="18" customFormat="1" ht="17.25" customHeight="1" x14ac:dyDescent="0.25">
      <c r="A2698" s="14" t="s">
        <v>8440</v>
      </c>
      <c r="B2698" s="14" t="s">
        <v>8441</v>
      </c>
      <c r="C2698" s="14" t="s">
        <v>35</v>
      </c>
    </row>
    <row r="2699" spans="1:3" s="18" customFormat="1" ht="17.25" customHeight="1" x14ac:dyDescent="0.25">
      <c r="A2699" s="14" t="str">
        <f>"04129950715"</f>
        <v>04129950715</v>
      </c>
      <c r="B2699" s="14" t="s">
        <v>8496</v>
      </c>
      <c r="C2699" s="14" t="s">
        <v>35</v>
      </c>
    </row>
    <row r="2700" spans="1:3" s="18" customFormat="1" ht="17.25" customHeight="1" x14ac:dyDescent="0.25">
      <c r="A2700" s="14" t="s">
        <v>5038</v>
      </c>
      <c r="B2700" s="14" t="s">
        <v>5039</v>
      </c>
      <c r="C2700" s="14" t="s">
        <v>35</v>
      </c>
    </row>
    <row r="2701" spans="1:3" s="18" customFormat="1" ht="17.25" customHeight="1" x14ac:dyDescent="0.25">
      <c r="A2701" s="14" t="s">
        <v>5001</v>
      </c>
      <c r="B2701" s="14" t="s">
        <v>5002</v>
      </c>
      <c r="C2701" s="14" t="s">
        <v>35</v>
      </c>
    </row>
    <row r="2702" spans="1:3" s="18" customFormat="1" ht="17.25" customHeight="1" x14ac:dyDescent="0.25">
      <c r="A2702" s="14" t="str">
        <f>"04663800656"</f>
        <v>04663800656</v>
      </c>
      <c r="B2702" s="14" t="s">
        <v>6882</v>
      </c>
      <c r="C2702" s="14" t="s">
        <v>35</v>
      </c>
    </row>
    <row r="2703" spans="1:3" s="18" customFormat="1" ht="17.25" customHeight="1" x14ac:dyDescent="0.25">
      <c r="A2703" s="14" t="str">
        <f>"03740930718"</f>
        <v>03740930718</v>
      </c>
      <c r="B2703" s="14" t="s">
        <v>7248</v>
      </c>
      <c r="C2703" s="14" t="s">
        <v>35</v>
      </c>
    </row>
    <row r="2704" spans="1:3" s="18" customFormat="1" ht="17.25" customHeight="1" x14ac:dyDescent="0.25">
      <c r="A2704" s="14" t="str">
        <f>"03716600717"</f>
        <v>03716600717</v>
      </c>
      <c r="B2704" s="14" t="s">
        <v>6918</v>
      </c>
      <c r="C2704" s="14" t="s">
        <v>35</v>
      </c>
    </row>
    <row r="2705" spans="1:3" s="18" customFormat="1" ht="17.25" customHeight="1" x14ac:dyDescent="0.25">
      <c r="A2705" s="14" t="s">
        <v>8328</v>
      </c>
      <c r="B2705" s="14" t="s">
        <v>8329</v>
      </c>
      <c r="C2705" s="14" t="s">
        <v>35</v>
      </c>
    </row>
    <row r="2706" spans="1:3" s="18" customFormat="1" ht="17.25" customHeight="1" x14ac:dyDescent="0.25">
      <c r="A2706" s="14" t="str">
        <f>"04241190711"</f>
        <v>04241190711</v>
      </c>
      <c r="B2706" s="14" t="s">
        <v>7365</v>
      </c>
      <c r="C2706" s="14" t="s">
        <v>35</v>
      </c>
    </row>
    <row r="2707" spans="1:3" s="18" customFormat="1" ht="17.25" customHeight="1" x14ac:dyDescent="0.25">
      <c r="A2707" s="14" t="str">
        <f>"03944880719"</f>
        <v>03944880719</v>
      </c>
      <c r="B2707" s="14" t="s">
        <v>5123</v>
      </c>
      <c r="C2707" s="14" t="s">
        <v>35</v>
      </c>
    </row>
    <row r="2708" spans="1:3" s="18" customFormat="1" ht="17.25" customHeight="1" x14ac:dyDescent="0.25">
      <c r="A2708" s="14" t="s">
        <v>5121</v>
      </c>
      <c r="B2708" s="14" t="s">
        <v>5122</v>
      </c>
      <c r="C2708" s="14" t="s">
        <v>35</v>
      </c>
    </row>
    <row r="2709" spans="1:3" s="18" customFormat="1" ht="17.25" customHeight="1" x14ac:dyDescent="0.25">
      <c r="A2709" s="14" t="s">
        <v>7978</v>
      </c>
      <c r="B2709" s="14" t="s">
        <v>7979</v>
      </c>
      <c r="C2709" s="14" t="s">
        <v>35</v>
      </c>
    </row>
    <row r="2710" spans="1:3" s="18" customFormat="1" ht="17.25" customHeight="1" x14ac:dyDescent="0.25">
      <c r="A2710" s="14" t="s">
        <v>5217</v>
      </c>
      <c r="B2710" s="14" t="s">
        <v>5218</v>
      </c>
      <c r="C2710" s="14" t="s">
        <v>35</v>
      </c>
    </row>
    <row r="2711" spans="1:3" s="18" customFormat="1" ht="17.25" customHeight="1" x14ac:dyDescent="0.25">
      <c r="A2711" s="14" t="str">
        <f>"04108950710"</f>
        <v>04108950710</v>
      </c>
      <c r="B2711" s="14" t="s">
        <v>7085</v>
      </c>
      <c r="C2711" s="14" t="s">
        <v>35</v>
      </c>
    </row>
    <row r="2712" spans="1:3" s="18" customFormat="1" ht="17.25" customHeight="1" x14ac:dyDescent="0.25">
      <c r="A2712" s="14" t="str">
        <f>"02366210710"</f>
        <v>02366210710</v>
      </c>
      <c r="B2712" s="14" t="s">
        <v>378</v>
      </c>
      <c r="C2712" s="14" t="s">
        <v>35</v>
      </c>
    </row>
    <row r="2713" spans="1:3" s="18" customFormat="1" ht="17.25" customHeight="1" x14ac:dyDescent="0.25">
      <c r="A2713" s="14" t="str">
        <f>"04203090719"</f>
        <v>04203090719</v>
      </c>
      <c r="B2713" s="14" t="s">
        <v>8299</v>
      </c>
      <c r="C2713" s="14" t="s">
        <v>35</v>
      </c>
    </row>
    <row r="2714" spans="1:3" s="18" customFormat="1" ht="17.25" customHeight="1" x14ac:dyDescent="0.25">
      <c r="A2714" s="14" t="str">
        <f>"03724970714"</f>
        <v>03724970714</v>
      </c>
      <c r="B2714" s="14" t="s">
        <v>7086</v>
      </c>
      <c r="C2714" s="14" t="s">
        <v>35</v>
      </c>
    </row>
    <row r="2715" spans="1:3" s="18" customFormat="1" ht="17.25" customHeight="1" x14ac:dyDescent="0.25">
      <c r="A2715" s="14" t="str">
        <f>"04122700711"</f>
        <v>04122700711</v>
      </c>
      <c r="B2715" s="14" t="s">
        <v>7133</v>
      </c>
      <c r="C2715" s="14" t="s">
        <v>35</v>
      </c>
    </row>
    <row r="2716" spans="1:3" s="18" customFormat="1" ht="17.25" customHeight="1" x14ac:dyDescent="0.25">
      <c r="A2716" s="14" t="s">
        <v>5219</v>
      </c>
      <c r="B2716" s="14" t="s">
        <v>5220</v>
      </c>
      <c r="C2716" s="14" t="s">
        <v>35</v>
      </c>
    </row>
    <row r="2717" spans="1:3" s="18" customFormat="1" ht="17.25" customHeight="1" x14ac:dyDescent="0.25">
      <c r="A2717" s="14" t="s">
        <v>5273</v>
      </c>
      <c r="B2717" s="14" t="s">
        <v>5274</v>
      </c>
      <c r="C2717" s="14" t="s">
        <v>35</v>
      </c>
    </row>
    <row r="2718" spans="1:3" s="18" customFormat="1" ht="17.25" customHeight="1" x14ac:dyDescent="0.25">
      <c r="A2718" s="14" t="s">
        <v>8029</v>
      </c>
      <c r="B2718" s="14" t="s">
        <v>8030</v>
      </c>
      <c r="C2718" s="14" t="s">
        <v>35</v>
      </c>
    </row>
    <row r="2719" spans="1:3" s="18" customFormat="1" ht="17.25" customHeight="1" x14ac:dyDescent="0.25">
      <c r="A2719" s="14" t="s">
        <v>6320</v>
      </c>
      <c r="B2719" s="14" t="s">
        <v>6321</v>
      </c>
      <c r="C2719" s="14" t="s">
        <v>35</v>
      </c>
    </row>
    <row r="2720" spans="1:3" s="18" customFormat="1" ht="17.25" customHeight="1" x14ac:dyDescent="0.25">
      <c r="A2720" s="14" t="str">
        <f>"04288980719"</f>
        <v>04288980719</v>
      </c>
      <c r="B2720" s="14" t="s">
        <v>7175</v>
      </c>
      <c r="C2720" s="14" t="s">
        <v>35</v>
      </c>
    </row>
    <row r="2721" spans="1:3" s="18" customFormat="1" ht="17.25" customHeight="1" x14ac:dyDescent="0.25">
      <c r="A2721" s="14" t="str">
        <f>"04124520711"</f>
        <v>04124520711</v>
      </c>
      <c r="B2721" s="14" t="s">
        <v>7253</v>
      </c>
      <c r="C2721" s="14" t="s">
        <v>35</v>
      </c>
    </row>
    <row r="2722" spans="1:3" s="18" customFormat="1" ht="17.25" customHeight="1" x14ac:dyDescent="0.25">
      <c r="A2722" s="14" t="str">
        <f>"04279910717"</f>
        <v>04279910717</v>
      </c>
      <c r="B2722" s="14" t="s">
        <v>7354</v>
      </c>
      <c r="C2722" s="14" t="s">
        <v>35</v>
      </c>
    </row>
    <row r="2723" spans="1:3" s="18" customFormat="1" ht="17.25" customHeight="1" x14ac:dyDescent="0.25">
      <c r="A2723" s="14" t="str">
        <f>"04066480718"</f>
        <v>04066480718</v>
      </c>
      <c r="B2723" s="14" t="s">
        <v>7252</v>
      </c>
      <c r="C2723" s="14" t="s">
        <v>35</v>
      </c>
    </row>
    <row r="2724" spans="1:3" s="18" customFormat="1" ht="17.25" customHeight="1" x14ac:dyDescent="0.25">
      <c r="A2724" s="14" t="str">
        <f>"04326460716"</f>
        <v>04326460716</v>
      </c>
      <c r="B2724" s="14" t="s">
        <v>7859</v>
      </c>
      <c r="C2724" s="14" t="s">
        <v>35</v>
      </c>
    </row>
    <row r="2725" spans="1:3" s="18" customFormat="1" ht="17.25" customHeight="1" x14ac:dyDescent="0.25">
      <c r="A2725" s="14" t="s">
        <v>6960</v>
      </c>
      <c r="B2725" s="14" t="s">
        <v>6961</v>
      </c>
      <c r="C2725" s="14" t="s">
        <v>35</v>
      </c>
    </row>
    <row r="2726" spans="1:3" s="18" customFormat="1" ht="17.25" customHeight="1" x14ac:dyDescent="0.25">
      <c r="A2726" s="14" t="s">
        <v>6962</v>
      </c>
      <c r="B2726" s="14" t="s">
        <v>6963</v>
      </c>
      <c r="C2726" s="14" t="s">
        <v>35</v>
      </c>
    </row>
    <row r="2727" spans="1:3" s="18" customFormat="1" ht="17.25" customHeight="1" x14ac:dyDescent="0.25">
      <c r="A2727" s="14" t="s">
        <v>8373</v>
      </c>
      <c r="B2727" s="14" t="s">
        <v>8374</v>
      </c>
      <c r="C2727" s="14" t="s">
        <v>35</v>
      </c>
    </row>
    <row r="2728" spans="1:3" s="18" customFormat="1" ht="17.25" customHeight="1" x14ac:dyDescent="0.25">
      <c r="A2728" s="14" t="s">
        <v>6978</v>
      </c>
      <c r="B2728" s="14" t="s">
        <v>6979</v>
      </c>
      <c r="C2728" s="14" t="s">
        <v>35</v>
      </c>
    </row>
    <row r="2729" spans="1:3" s="18" customFormat="1" ht="17.25" customHeight="1" x14ac:dyDescent="0.25">
      <c r="A2729" s="14" t="s">
        <v>3605</v>
      </c>
      <c r="B2729" s="14" t="s">
        <v>3606</v>
      </c>
      <c r="C2729" s="14" t="s">
        <v>35</v>
      </c>
    </row>
    <row r="2730" spans="1:3" s="18" customFormat="1" ht="17.25" customHeight="1" x14ac:dyDescent="0.25">
      <c r="A2730" s="14" t="s">
        <v>8070</v>
      </c>
      <c r="B2730" s="14" t="s">
        <v>8071</v>
      </c>
      <c r="C2730" s="14" t="s">
        <v>35</v>
      </c>
    </row>
    <row r="2731" spans="1:3" s="18" customFormat="1" ht="17.25" customHeight="1" x14ac:dyDescent="0.25">
      <c r="A2731" s="14" t="s">
        <v>7879</v>
      </c>
      <c r="B2731" s="14" t="s">
        <v>7880</v>
      </c>
      <c r="C2731" s="14" t="s">
        <v>35</v>
      </c>
    </row>
    <row r="2732" spans="1:3" s="18" customFormat="1" ht="17.25" customHeight="1" x14ac:dyDescent="0.25">
      <c r="A2732" s="14" t="s">
        <v>8121</v>
      </c>
      <c r="B2732" s="14" t="s">
        <v>8122</v>
      </c>
      <c r="C2732" s="14" t="s">
        <v>35</v>
      </c>
    </row>
    <row r="2733" spans="1:3" s="18" customFormat="1" ht="17.25" customHeight="1" x14ac:dyDescent="0.25">
      <c r="A2733" s="14" t="s">
        <v>8123</v>
      </c>
      <c r="B2733" s="14" t="s">
        <v>8124</v>
      </c>
      <c r="C2733" s="14" t="s">
        <v>35</v>
      </c>
    </row>
    <row r="2734" spans="1:3" s="18" customFormat="1" ht="17.25" customHeight="1" x14ac:dyDescent="0.25">
      <c r="A2734" s="14" t="s">
        <v>3118</v>
      </c>
      <c r="B2734" s="14" t="s">
        <v>3119</v>
      </c>
      <c r="C2734" s="14" t="s">
        <v>35</v>
      </c>
    </row>
    <row r="2735" spans="1:3" s="18" customFormat="1" ht="17.25" customHeight="1" x14ac:dyDescent="0.25">
      <c r="A2735" s="14" t="s">
        <v>7255</v>
      </c>
      <c r="B2735" s="14" t="s">
        <v>7256</v>
      </c>
      <c r="C2735" s="14" t="s">
        <v>35</v>
      </c>
    </row>
    <row r="2736" spans="1:3" s="18" customFormat="1" ht="17.25" customHeight="1" x14ac:dyDescent="0.25">
      <c r="A2736" s="14" t="s">
        <v>7312</v>
      </c>
      <c r="B2736" s="14" t="s">
        <v>7313</v>
      </c>
      <c r="C2736" s="14" t="s">
        <v>35</v>
      </c>
    </row>
    <row r="2737" spans="1:3" s="18" customFormat="1" ht="17.25" customHeight="1" x14ac:dyDescent="0.25">
      <c r="A2737" s="14" t="s">
        <v>7312</v>
      </c>
      <c r="B2737" s="14" t="s">
        <v>7313</v>
      </c>
      <c r="C2737" s="14" t="s">
        <v>35</v>
      </c>
    </row>
    <row r="2738" spans="1:3" s="18" customFormat="1" ht="17.25" customHeight="1" x14ac:dyDescent="0.25">
      <c r="A2738" s="14" t="s">
        <v>3146</v>
      </c>
      <c r="B2738" s="14" t="s">
        <v>3147</v>
      </c>
      <c r="C2738" s="14" t="s">
        <v>35</v>
      </c>
    </row>
    <row r="2739" spans="1:3" s="18" customFormat="1" ht="17.25" customHeight="1" x14ac:dyDescent="0.25">
      <c r="A2739" s="14" t="s">
        <v>8009</v>
      </c>
      <c r="B2739" s="14" t="s">
        <v>8010</v>
      </c>
      <c r="C2739" s="14" t="s">
        <v>35</v>
      </c>
    </row>
    <row r="2740" spans="1:3" s="18" customFormat="1" ht="17.25" customHeight="1" x14ac:dyDescent="0.25">
      <c r="A2740" s="14" t="s">
        <v>7729</v>
      </c>
      <c r="B2740" s="14" t="s">
        <v>7730</v>
      </c>
      <c r="C2740" s="14" t="s">
        <v>35</v>
      </c>
    </row>
    <row r="2741" spans="1:3" s="18" customFormat="1" ht="17.25" customHeight="1" x14ac:dyDescent="0.25">
      <c r="A2741" s="14" t="s">
        <v>7111</v>
      </c>
      <c r="B2741" s="14" t="s">
        <v>7112</v>
      </c>
      <c r="C2741" s="14" t="s">
        <v>35</v>
      </c>
    </row>
    <row r="2742" spans="1:3" s="18" customFormat="1" ht="17.25" customHeight="1" x14ac:dyDescent="0.25">
      <c r="A2742" s="14" t="s">
        <v>5221</v>
      </c>
      <c r="B2742" s="14" t="s">
        <v>5222</v>
      </c>
      <c r="C2742" s="14" t="s">
        <v>35</v>
      </c>
    </row>
    <row r="2743" spans="1:3" s="18" customFormat="1" ht="17.25" customHeight="1" x14ac:dyDescent="0.25">
      <c r="A2743" s="14" t="s">
        <v>7161</v>
      </c>
      <c r="B2743" s="14" t="s">
        <v>7162</v>
      </c>
      <c r="C2743" s="14" t="s">
        <v>35</v>
      </c>
    </row>
    <row r="2744" spans="1:3" s="18" customFormat="1" ht="17.25" customHeight="1" x14ac:dyDescent="0.25">
      <c r="A2744" s="14" t="s">
        <v>5906</v>
      </c>
      <c r="B2744" s="14" t="s">
        <v>5907</v>
      </c>
      <c r="C2744" s="14" t="s">
        <v>35</v>
      </c>
    </row>
    <row r="2745" spans="1:3" s="18" customFormat="1" ht="17.25" customHeight="1" x14ac:dyDescent="0.25">
      <c r="A2745" s="14" t="s">
        <v>7201</v>
      </c>
      <c r="B2745" s="14" t="s">
        <v>7202</v>
      </c>
      <c r="C2745" s="14" t="s">
        <v>35</v>
      </c>
    </row>
    <row r="2746" spans="1:3" s="18" customFormat="1" ht="17.25" customHeight="1" x14ac:dyDescent="0.25">
      <c r="A2746" s="14" t="s">
        <v>8315</v>
      </c>
      <c r="B2746" s="14" t="s">
        <v>8316</v>
      </c>
      <c r="C2746" s="14" t="s">
        <v>35</v>
      </c>
    </row>
    <row r="2747" spans="1:3" s="18" customFormat="1" ht="17.25" customHeight="1" x14ac:dyDescent="0.25">
      <c r="A2747" s="14" t="s">
        <v>7751</v>
      </c>
      <c r="B2747" s="14" t="s">
        <v>7752</v>
      </c>
      <c r="C2747" s="14" t="s">
        <v>35</v>
      </c>
    </row>
    <row r="2748" spans="1:3" s="18" customFormat="1" ht="17.25" customHeight="1" x14ac:dyDescent="0.25">
      <c r="A2748" s="14" t="s">
        <v>5531</v>
      </c>
      <c r="B2748" s="14" t="s">
        <v>5532</v>
      </c>
      <c r="C2748" s="14" t="s">
        <v>35</v>
      </c>
    </row>
    <row r="2749" spans="1:3" s="18" customFormat="1" ht="17.25" customHeight="1" x14ac:dyDescent="0.25">
      <c r="A2749" s="14" t="s">
        <v>5223</v>
      </c>
      <c r="B2749" s="14" t="s">
        <v>5224</v>
      </c>
      <c r="C2749" s="14" t="s">
        <v>35</v>
      </c>
    </row>
    <row r="2750" spans="1:3" s="18" customFormat="1" ht="17.25" customHeight="1" x14ac:dyDescent="0.25">
      <c r="A2750" s="14" t="s">
        <v>10199</v>
      </c>
      <c r="B2750" s="14" t="s">
        <v>10200</v>
      </c>
      <c r="C2750" s="14" t="s">
        <v>35</v>
      </c>
    </row>
    <row r="2751" spans="1:3" s="18" customFormat="1" ht="17.25" customHeight="1" x14ac:dyDescent="0.25">
      <c r="A2751" s="14" t="s">
        <v>7138</v>
      </c>
      <c r="B2751" s="14" t="s">
        <v>7139</v>
      </c>
      <c r="C2751" s="14" t="s">
        <v>35</v>
      </c>
    </row>
    <row r="2752" spans="1:3" s="18" customFormat="1" ht="17.25" customHeight="1" x14ac:dyDescent="0.25">
      <c r="A2752" s="14" t="s">
        <v>7141</v>
      </c>
      <c r="B2752" s="14" t="s">
        <v>7142</v>
      </c>
      <c r="C2752" s="14" t="s">
        <v>35</v>
      </c>
    </row>
    <row r="2753" spans="1:3" s="18" customFormat="1" ht="17.25" customHeight="1" x14ac:dyDescent="0.25">
      <c r="A2753" s="14" t="s">
        <v>7144</v>
      </c>
      <c r="B2753" s="14" t="s">
        <v>7142</v>
      </c>
      <c r="C2753" s="14" t="s">
        <v>35</v>
      </c>
    </row>
    <row r="2754" spans="1:3" s="18" customFormat="1" ht="17.25" customHeight="1" x14ac:dyDescent="0.25">
      <c r="A2754" s="14" t="s">
        <v>7152</v>
      </c>
      <c r="B2754" s="14" t="s">
        <v>7153</v>
      </c>
      <c r="C2754" s="14" t="s">
        <v>35</v>
      </c>
    </row>
    <row r="2755" spans="1:3" s="18" customFormat="1" ht="17.25" customHeight="1" x14ac:dyDescent="0.25">
      <c r="A2755" s="14" t="s">
        <v>8021</v>
      </c>
      <c r="B2755" s="14" t="s">
        <v>8022</v>
      </c>
      <c r="C2755" s="14" t="s">
        <v>35</v>
      </c>
    </row>
    <row r="2756" spans="1:3" s="18" customFormat="1" ht="17.25" customHeight="1" x14ac:dyDescent="0.25">
      <c r="A2756" s="14" t="s">
        <v>5026</v>
      </c>
      <c r="B2756" s="14" t="s">
        <v>5027</v>
      </c>
      <c r="C2756" s="14" t="s">
        <v>35</v>
      </c>
    </row>
    <row r="2757" spans="1:3" s="18" customFormat="1" ht="17.25" customHeight="1" x14ac:dyDescent="0.25">
      <c r="A2757" s="14" t="s">
        <v>8438</v>
      </c>
      <c r="B2757" s="14" t="s">
        <v>8439</v>
      </c>
      <c r="C2757" s="14" t="s">
        <v>35</v>
      </c>
    </row>
    <row r="2758" spans="1:3" s="18" customFormat="1" ht="17.25" customHeight="1" x14ac:dyDescent="0.25">
      <c r="A2758" s="14" t="s">
        <v>8067</v>
      </c>
      <c r="B2758" s="14" t="s">
        <v>8068</v>
      </c>
      <c r="C2758" s="14" t="s">
        <v>35</v>
      </c>
    </row>
    <row r="2759" spans="1:3" s="18" customFormat="1" ht="17.25" customHeight="1" x14ac:dyDescent="0.25">
      <c r="A2759" s="14" t="s">
        <v>7022</v>
      </c>
      <c r="B2759" s="14" t="s">
        <v>7023</v>
      </c>
      <c r="C2759" s="14" t="s">
        <v>35</v>
      </c>
    </row>
    <row r="2760" spans="1:3" s="18" customFormat="1" ht="17.25" customHeight="1" x14ac:dyDescent="0.25">
      <c r="A2760" s="14" t="s">
        <v>5141</v>
      </c>
      <c r="B2760" s="14" t="s">
        <v>5142</v>
      </c>
      <c r="C2760" s="14" t="s">
        <v>35</v>
      </c>
    </row>
    <row r="2761" spans="1:3" s="18" customFormat="1" ht="17.25" customHeight="1" x14ac:dyDescent="0.25">
      <c r="A2761" s="14" t="s">
        <v>8362</v>
      </c>
      <c r="B2761" s="14" t="s">
        <v>8363</v>
      </c>
      <c r="C2761" s="14" t="s">
        <v>35</v>
      </c>
    </row>
    <row r="2762" spans="1:3" s="18" customFormat="1" ht="17.25" customHeight="1" x14ac:dyDescent="0.25">
      <c r="A2762" s="14" t="s">
        <v>7193</v>
      </c>
      <c r="B2762" s="14" t="s">
        <v>7194</v>
      </c>
      <c r="C2762" s="14" t="s">
        <v>35</v>
      </c>
    </row>
    <row r="2763" spans="1:3" s="18" customFormat="1" ht="17.25" customHeight="1" x14ac:dyDescent="0.25">
      <c r="A2763" s="14" t="s">
        <v>5225</v>
      </c>
      <c r="B2763" s="14" t="s">
        <v>5226</v>
      </c>
      <c r="C2763" s="14" t="s">
        <v>35</v>
      </c>
    </row>
    <row r="2764" spans="1:3" s="18" customFormat="1" ht="17.25" customHeight="1" x14ac:dyDescent="0.25">
      <c r="A2764" s="14" t="s">
        <v>7995</v>
      </c>
      <c r="B2764" s="14" t="s">
        <v>7996</v>
      </c>
      <c r="C2764" s="14" t="s">
        <v>35</v>
      </c>
    </row>
    <row r="2765" spans="1:3" s="18" customFormat="1" ht="17.25" customHeight="1" x14ac:dyDescent="0.25">
      <c r="A2765" s="14" t="s">
        <v>5182</v>
      </c>
      <c r="B2765" s="14" t="s">
        <v>5183</v>
      </c>
      <c r="C2765" s="14" t="s">
        <v>35</v>
      </c>
    </row>
    <row r="2766" spans="1:3" s="18" customFormat="1" ht="17.25" customHeight="1" x14ac:dyDescent="0.25">
      <c r="A2766" s="14" t="s">
        <v>8065</v>
      </c>
      <c r="B2766" s="14" t="s">
        <v>8066</v>
      </c>
      <c r="C2766" s="14" t="s">
        <v>35</v>
      </c>
    </row>
    <row r="2767" spans="1:3" s="18" customFormat="1" ht="17.25" customHeight="1" x14ac:dyDescent="0.25">
      <c r="A2767" s="14" t="str">
        <f>"04247730718"</f>
        <v>04247730718</v>
      </c>
      <c r="B2767" s="14" t="s">
        <v>8078</v>
      </c>
      <c r="C2767" s="14" t="s">
        <v>35</v>
      </c>
    </row>
    <row r="2768" spans="1:3" s="18" customFormat="1" ht="17.25" customHeight="1" x14ac:dyDescent="0.25">
      <c r="A2768" s="14" t="s">
        <v>5240</v>
      </c>
      <c r="B2768" s="14" t="s">
        <v>5241</v>
      </c>
      <c r="C2768" s="14" t="s">
        <v>35</v>
      </c>
    </row>
    <row r="2769" spans="1:3" s="18" customFormat="1" ht="17.25" customHeight="1" x14ac:dyDescent="0.25">
      <c r="A2769" s="14" t="s">
        <v>796</v>
      </c>
      <c r="B2769" s="14" t="s">
        <v>797</v>
      </c>
      <c r="C2769" s="14" t="s">
        <v>35</v>
      </c>
    </row>
    <row r="2770" spans="1:3" s="18" customFormat="1" ht="17.25" customHeight="1" x14ac:dyDescent="0.25">
      <c r="A2770" s="14" t="str">
        <f>"03587760715"</f>
        <v>03587760715</v>
      </c>
      <c r="B2770" s="14" t="s">
        <v>80</v>
      </c>
      <c r="C2770" s="14" t="s">
        <v>35</v>
      </c>
    </row>
    <row r="2771" spans="1:3" s="18" customFormat="1" ht="17.25" customHeight="1" x14ac:dyDescent="0.25">
      <c r="A2771" s="14" t="s">
        <v>8038</v>
      </c>
      <c r="B2771" s="14" t="s">
        <v>8039</v>
      </c>
      <c r="C2771" s="14" t="s">
        <v>35</v>
      </c>
    </row>
    <row r="2772" spans="1:3" s="18" customFormat="1" ht="17.25" customHeight="1" x14ac:dyDescent="0.25">
      <c r="A2772" s="14" t="s">
        <v>5573</v>
      </c>
      <c r="B2772" s="14" t="s">
        <v>5574</v>
      </c>
      <c r="C2772" s="14" t="s">
        <v>35</v>
      </c>
    </row>
    <row r="2773" spans="1:3" s="18" customFormat="1" ht="17.25" customHeight="1" x14ac:dyDescent="0.25">
      <c r="A2773" s="14" t="s">
        <v>9697</v>
      </c>
      <c r="B2773" s="14" t="s">
        <v>9698</v>
      </c>
      <c r="C2773" s="14" t="s">
        <v>35</v>
      </c>
    </row>
    <row r="2774" spans="1:3" s="18" customFormat="1" ht="17.25" customHeight="1" x14ac:dyDescent="0.25">
      <c r="A2774" s="14" t="s">
        <v>5307</v>
      </c>
      <c r="B2774" s="14" t="s">
        <v>5308</v>
      </c>
      <c r="C2774" s="14" t="s">
        <v>35</v>
      </c>
    </row>
    <row r="2775" spans="1:3" s="18" customFormat="1" ht="17.25" customHeight="1" x14ac:dyDescent="0.25">
      <c r="A2775" s="14" t="s">
        <v>5884</v>
      </c>
      <c r="B2775" s="14" t="s">
        <v>5885</v>
      </c>
      <c r="C2775" s="14" t="s">
        <v>35</v>
      </c>
    </row>
    <row r="2776" spans="1:3" s="18" customFormat="1" ht="17.25" customHeight="1" x14ac:dyDescent="0.25">
      <c r="A2776" s="14" t="s">
        <v>10087</v>
      </c>
      <c r="B2776" s="14" t="s">
        <v>10088</v>
      </c>
      <c r="C2776" s="14" t="s">
        <v>35</v>
      </c>
    </row>
    <row r="2777" spans="1:3" s="18" customFormat="1" ht="17.25" customHeight="1" x14ac:dyDescent="0.25">
      <c r="A2777" s="14" t="str">
        <f>"01808870719"</f>
        <v>01808870719</v>
      </c>
      <c r="B2777" s="14" t="s">
        <v>5395</v>
      </c>
      <c r="C2777" s="14" t="s">
        <v>35</v>
      </c>
    </row>
    <row r="2778" spans="1:3" s="18" customFormat="1" ht="17.25" customHeight="1" x14ac:dyDescent="0.25">
      <c r="A2778" s="14" t="s">
        <v>8297</v>
      </c>
      <c r="B2778" s="14" t="s">
        <v>8298</v>
      </c>
      <c r="C2778" s="14" t="s">
        <v>35</v>
      </c>
    </row>
    <row r="2779" spans="1:3" s="18" customFormat="1" ht="17.25" customHeight="1" x14ac:dyDescent="0.25">
      <c r="A2779" s="14" t="str">
        <f>"00355660713"</f>
        <v>00355660713</v>
      </c>
      <c r="B2779" s="14" t="s">
        <v>73</v>
      </c>
      <c r="C2779" s="14" t="s">
        <v>35</v>
      </c>
    </row>
    <row r="2780" spans="1:3" s="18" customFormat="1" ht="17.25" customHeight="1" x14ac:dyDescent="0.25">
      <c r="A2780" s="14" t="str">
        <f>"02244020711"</f>
        <v>02244020711</v>
      </c>
      <c r="B2780" s="14" t="s">
        <v>7032</v>
      </c>
      <c r="C2780" s="14" t="s">
        <v>35</v>
      </c>
    </row>
    <row r="2781" spans="1:3" s="18" customFormat="1" ht="17.25" customHeight="1" x14ac:dyDescent="0.25">
      <c r="A2781" s="14" t="s">
        <v>5281</v>
      </c>
      <c r="B2781" s="14" t="s">
        <v>5282</v>
      </c>
      <c r="C2781" s="14" t="s">
        <v>35</v>
      </c>
    </row>
    <row r="2782" spans="1:3" s="18" customFormat="1" ht="17.25" customHeight="1" x14ac:dyDescent="0.25">
      <c r="A2782" s="14" t="s">
        <v>7348</v>
      </c>
      <c r="B2782" s="14" t="s">
        <v>7349</v>
      </c>
      <c r="C2782" s="14" t="s">
        <v>35</v>
      </c>
    </row>
    <row r="2783" spans="1:3" s="18" customFormat="1" ht="17.25" customHeight="1" x14ac:dyDescent="0.25">
      <c r="A2783" s="14" t="s">
        <v>5289</v>
      </c>
      <c r="B2783" s="14" t="s">
        <v>5290</v>
      </c>
      <c r="C2783" s="14" t="s">
        <v>35</v>
      </c>
    </row>
    <row r="2784" spans="1:3" s="18" customFormat="1" ht="17.25" customHeight="1" x14ac:dyDescent="0.25">
      <c r="A2784" s="14" t="s">
        <v>5297</v>
      </c>
      <c r="B2784" s="14" t="s">
        <v>5298</v>
      </c>
      <c r="C2784" s="14" t="s">
        <v>35</v>
      </c>
    </row>
    <row r="2785" spans="1:3" s="18" customFormat="1" ht="17.25" customHeight="1" x14ac:dyDescent="0.25">
      <c r="A2785" s="14" t="s">
        <v>5227</v>
      </c>
      <c r="B2785" s="14" t="s">
        <v>5228</v>
      </c>
      <c r="C2785" s="14" t="s">
        <v>35</v>
      </c>
    </row>
    <row r="2786" spans="1:3" s="18" customFormat="1" ht="17.25" customHeight="1" x14ac:dyDescent="0.25">
      <c r="A2786" s="14" t="s">
        <v>5229</v>
      </c>
      <c r="B2786" s="14" t="s">
        <v>5230</v>
      </c>
      <c r="C2786" s="14" t="s">
        <v>35</v>
      </c>
    </row>
    <row r="2787" spans="1:3" s="18" customFormat="1" ht="17.25" customHeight="1" x14ac:dyDescent="0.25">
      <c r="A2787" s="14" t="s">
        <v>6388</v>
      </c>
      <c r="B2787" s="14" t="s">
        <v>6389</v>
      </c>
      <c r="C2787" s="14" t="s">
        <v>35</v>
      </c>
    </row>
    <row r="2788" spans="1:3" s="18" customFormat="1" ht="17.25" customHeight="1" x14ac:dyDescent="0.25">
      <c r="A2788" s="14" t="s">
        <v>7318</v>
      </c>
      <c r="B2788" s="14" t="s">
        <v>7319</v>
      </c>
      <c r="C2788" s="14" t="s">
        <v>35</v>
      </c>
    </row>
    <row r="2789" spans="1:3" s="18" customFormat="1" ht="17.25" customHeight="1" x14ac:dyDescent="0.25">
      <c r="A2789" s="14" t="s">
        <v>6391</v>
      </c>
      <c r="B2789" s="14" t="s">
        <v>6392</v>
      </c>
      <c r="C2789" s="14" t="s">
        <v>35</v>
      </c>
    </row>
    <row r="2790" spans="1:3" s="18" customFormat="1" ht="17.25" customHeight="1" x14ac:dyDescent="0.25">
      <c r="A2790" s="14" t="s">
        <v>5364</v>
      </c>
      <c r="B2790" s="14" t="s">
        <v>5365</v>
      </c>
      <c r="C2790" s="14" t="s">
        <v>35</v>
      </c>
    </row>
    <row r="2791" spans="1:3" s="18" customFormat="1" ht="17.25" customHeight="1" x14ac:dyDescent="0.25">
      <c r="A2791" s="14" t="s">
        <v>8430</v>
      </c>
      <c r="B2791" s="14" t="s">
        <v>8431</v>
      </c>
      <c r="C2791" s="14" t="s">
        <v>35</v>
      </c>
    </row>
    <row r="2792" spans="1:3" s="18" customFormat="1" ht="17.25" customHeight="1" x14ac:dyDescent="0.25">
      <c r="A2792" s="14" t="s">
        <v>2900</v>
      </c>
      <c r="B2792" s="14" t="s">
        <v>2901</v>
      </c>
      <c r="C2792" s="14" t="s">
        <v>35</v>
      </c>
    </row>
    <row r="2793" spans="1:3" s="18" customFormat="1" ht="17.25" customHeight="1" x14ac:dyDescent="0.25">
      <c r="A2793" s="14" t="s">
        <v>8031</v>
      </c>
      <c r="B2793" s="14" t="s">
        <v>8032</v>
      </c>
      <c r="C2793" s="14" t="s">
        <v>35</v>
      </c>
    </row>
    <row r="2794" spans="1:3" s="18" customFormat="1" ht="17.25" customHeight="1" x14ac:dyDescent="0.25">
      <c r="A2794" s="14" t="s">
        <v>8302</v>
      </c>
      <c r="B2794" s="14" t="s">
        <v>8303</v>
      </c>
      <c r="C2794" s="14" t="s">
        <v>35</v>
      </c>
    </row>
    <row r="2795" spans="1:3" s="18" customFormat="1" ht="17.25" customHeight="1" x14ac:dyDescent="0.25">
      <c r="A2795" s="14" t="s">
        <v>5299</v>
      </c>
      <c r="B2795" s="14" t="s">
        <v>5300</v>
      </c>
      <c r="C2795" s="14" t="s">
        <v>35</v>
      </c>
    </row>
    <row r="2796" spans="1:3" s="18" customFormat="1" ht="17.25" customHeight="1" x14ac:dyDescent="0.25">
      <c r="A2796" s="14" t="s">
        <v>6428</v>
      </c>
      <c r="B2796" s="14" t="s">
        <v>6429</v>
      </c>
      <c r="C2796" s="14" t="s">
        <v>35</v>
      </c>
    </row>
    <row r="2797" spans="1:3" s="18" customFormat="1" ht="17.25" customHeight="1" x14ac:dyDescent="0.25">
      <c r="A2797" s="14" t="s">
        <v>5139</v>
      </c>
      <c r="B2797" s="14" t="s">
        <v>5140</v>
      </c>
      <c r="C2797" s="14" t="s">
        <v>35</v>
      </c>
    </row>
    <row r="2798" spans="1:3" s="18" customFormat="1" ht="17.25" customHeight="1" x14ac:dyDescent="0.25">
      <c r="A2798" s="14" t="s">
        <v>6905</v>
      </c>
      <c r="B2798" s="14" t="s">
        <v>6906</v>
      </c>
      <c r="C2798" s="14" t="s">
        <v>35</v>
      </c>
    </row>
    <row r="2799" spans="1:3" s="18" customFormat="1" ht="17.25" customHeight="1" x14ac:dyDescent="0.25">
      <c r="A2799" s="14" t="str">
        <f>"03852130719"</f>
        <v>03852130719</v>
      </c>
      <c r="B2799" s="14" t="s">
        <v>754</v>
      </c>
      <c r="C2799" s="14" t="s">
        <v>35</v>
      </c>
    </row>
    <row r="2800" spans="1:3" s="18" customFormat="1" ht="17.25" customHeight="1" x14ac:dyDescent="0.25">
      <c r="A2800" s="14" t="s">
        <v>7664</v>
      </c>
      <c r="B2800" s="14" t="s">
        <v>7665</v>
      </c>
      <c r="C2800" s="14" t="s">
        <v>35</v>
      </c>
    </row>
    <row r="2801" spans="1:3" s="18" customFormat="1" ht="17.25" customHeight="1" x14ac:dyDescent="0.25">
      <c r="A2801" s="14" t="s">
        <v>7384</v>
      </c>
      <c r="B2801" s="14" t="s">
        <v>7385</v>
      </c>
      <c r="C2801" s="14" t="s">
        <v>35</v>
      </c>
    </row>
    <row r="2802" spans="1:3" s="18" customFormat="1" ht="17.25" customHeight="1" x14ac:dyDescent="0.25">
      <c r="A2802" s="14" t="s">
        <v>7388</v>
      </c>
      <c r="B2802" s="14" t="s">
        <v>7389</v>
      </c>
      <c r="C2802" s="14" t="s">
        <v>35</v>
      </c>
    </row>
    <row r="2803" spans="1:3" s="18" customFormat="1" ht="17.25" customHeight="1" x14ac:dyDescent="0.25">
      <c r="A2803" s="14" t="s">
        <v>8300</v>
      </c>
      <c r="B2803" s="14" t="s">
        <v>8301</v>
      </c>
      <c r="C2803" s="14" t="s">
        <v>35</v>
      </c>
    </row>
    <row r="2804" spans="1:3" s="18" customFormat="1" ht="17.25" customHeight="1" x14ac:dyDescent="0.25">
      <c r="A2804" s="14" t="s">
        <v>8248</v>
      </c>
      <c r="B2804" s="14" t="s">
        <v>8249</v>
      </c>
      <c r="C2804" s="14" t="s">
        <v>35</v>
      </c>
    </row>
    <row r="2805" spans="1:3" s="18" customFormat="1" ht="17.25" customHeight="1" x14ac:dyDescent="0.25">
      <c r="A2805" s="14" t="s">
        <v>5231</v>
      </c>
      <c r="B2805" s="14" t="s">
        <v>5232</v>
      </c>
      <c r="C2805" s="14" t="s">
        <v>35</v>
      </c>
    </row>
    <row r="2806" spans="1:3" s="18" customFormat="1" ht="17.25" customHeight="1" x14ac:dyDescent="0.25">
      <c r="A2806" s="14" t="s">
        <v>6492</v>
      </c>
      <c r="B2806" s="14" t="s">
        <v>6493</v>
      </c>
      <c r="C2806" s="14" t="s">
        <v>35</v>
      </c>
    </row>
    <row r="2807" spans="1:3" s="18" customFormat="1" ht="17.25" customHeight="1" x14ac:dyDescent="0.25">
      <c r="A2807" s="14" t="s">
        <v>5888</v>
      </c>
      <c r="B2807" s="14" t="s">
        <v>5889</v>
      </c>
      <c r="C2807" s="14" t="s">
        <v>35</v>
      </c>
    </row>
    <row r="2808" spans="1:3" s="18" customFormat="1" ht="17.25" customHeight="1" x14ac:dyDescent="0.25">
      <c r="A2808" s="14" t="s">
        <v>5890</v>
      </c>
      <c r="B2808" s="14" t="s">
        <v>5889</v>
      </c>
      <c r="C2808" s="14" t="s">
        <v>35</v>
      </c>
    </row>
    <row r="2809" spans="1:3" s="18" customFormat="1" ht="17.25" customHeight="1" x14ac:dyDescent="0.25">
      <c r="A2809" s="14" t="s">
        <v>85</v>
      </c>
      <c r="B2809" s="14" t="s">
        <v>86</v>
      </c>
      <c r="C2809" s="14" t="s">
        <v>35</v>
      </c>
    </row>
    <row r="2810" spans="1:3" s="18" customFormat="1" ht="17.25" customHeight="1" x14ac:dyDescent="0.25">
      <c r="A2810" s="14" t="s">
        <v>5886</v>
      </c>
      <c r="B2810" s="14" t="s">
        <v>5887</v>
      </c>
      <c r="C2810" s="14" t="s">
        <v>35</v>
      </c>
    </row>
    <row r="2811" spans="1:3" s="18" customFormat="1" ht="17.25" customHeight="1" x14ac:dyDescent="0.25">
      <c r="A2811" s="14" t="s">
        <v>83</v>
      </c>
      <c r="B2811" s="14" t="s">
        <v>84</v>
      </c>
      <c r="C2811" s="14" t="s">
        <v>35</v>
      </c>
    </row>
    <row r="2812" spans="1:3" s="18" customFormat="1" ht="17.25" customHeight="1" x14ac:dyDescent="0.25">
      <c r="A2812" s="14" t="s">
        <v>5362</v>
      </c>
      <c r="B2812" s="14" t="s">
        <v>5363</v>
      </c>
      <c r="C2812" s="14" t="s">
        <v>35</v>
      </c>
    </row>
    <row r="2813" spans="1:3" s="18" customFormat="1" ht="17.25" customHeight="1" x14ac:dyDescent="0.25">
      <c r="A2813" s="14" t="s">
        <v>7837</v>
      </c>
      <c r="B2813" s="14" t="s">
        <v>7838</v>
      </c>
      <c r="C2813" s="14" t="s">
        <v>35</v>
      </c>
    </row>
    <row r="2814" spans="1:3" s="18" customFormat="1" ht="17.25" customHeight="1" x14ac:dyDescent="0.25">
      <c r="A2814" s="14" t="s">
        <v>5891</v>
      </c>
      <c r="B2814" s="14" t="s">
        <v>5892</v>
      </c>
      <c r="C2814" s="14" t="s">
        <v>35</v>
      </c>
    </row>
    <row r="2815" spans="1:3" s="18" customFormat="1" ht="17.25" customHeight="1" x14ac:dyDescent="0.25">
      <c r="A2815" s="14" t="s">
        <v>8084</v>
      </c>
      <c r="B2815" s="14" t="s">
        <v>8085</v>
      </c>
      <c r="C2815" s="14" t="s">
        <v>35</v>
      </c>
    </row>
    <row r="2816" spans="1:3" s="18" customFormat="1" ht="17.25" customHeight="1" x14ac:dyDescent="0.25">
      <c r="A2816" s="14" t="s">
        <v>7839</v>
      </c>
      <c r="B2816" s="14" t="s">
        <v>7840</v>
      </c>
      <c r="C2816" s="14" t="s">
        <v>35</v>
      </c>
    </row>
    <row r="2817" spans="1:3" s="18" customFormat="1" ht="17.25" customHeight="1" x14ac:dyDescent="0.25">
      <c r="A2817" s="14" t="s">
        <v>8285</v>
      </c>
      <c r="B2817" s="14" t="s">
        <v>8286</v>
      </c>
      <c r="C2817" s="14" t="s">
        <v>35</v>
      </c>
    </row>
    <row r="2818" spans="1:3" s="18" customFormat="1" ht="17.25" customHeight="1" x14ac:dyDescent="0.25">
      <c r="A2818" s="14" t="s">
        <v>7857</v>
      </c>
      <c r="B2818" s="14" t="s">
        <v>7858</v>
      </c>
      <c r="C2818" s="14" t="s">
        <v>35</v>
      </c>
    </row>
    <row r="2819" spans="1:3" s="18" customFormat="1" ht="17.25" customHeight="1" x14ac:dyDescent="0.25">
      <c r="A2819" s="14" t="s">
        <v>8371</v>
      </c>
      <c r="B2819" s="14" t="s">
        <v>8372</v>
      </c>
      <c r="C2819" s="14" t="s">
        <v>35</v>
      </c>
    </row>
    <row r="2820" spans="1:3" s="18" customFormat="1" ht="17.25" customHeight="1" x14ac:dyDescent="0.25">
      <c r="A2820" s="14" t="s">
        <v>8027</v>
      </c>
      <c r="B2820" s="14" t="s">
        <v>8028</v>
      </c>
      <c r="C2820" s="14" t="s">
        <v>35</v>
      </c>
    </row>
    <row r="2821" spans="1:3" s="18" customFormat="1" ht="17.25" customHeight="1" x14ac:dyDescent="0.25">
      <c r="A2821" s="14" t="s">
        <v>8024</v>
      </c>
      <c r="B2821" s="14" t="s">
        <v>8025</v>
      </c>
      <c r="C2821" s="14" t="s">
        <v>35</v>
      </c>
    </row>
    <row r="2822" spans="1:3" s="18" customFormat="1" ht="17.25" customHeight="1" x14ac:dyDescent="0.25">
      <c r="A2822" s="14" t="str">
        <f>"02357220710"</f>
        <v>02357220710</v>
      </c>
      <c r="B2822" s="14" t="s">
        <v>5375</v>
      </c>
      <c r="C2822" s="14" t="s">
        <v>35</v>
      </c>
    </row>
    <row r="2823" spans="1:3" s="18" customFormat="1" ht="17.25" customHeight="1" x14ac:dyDescent="0.25">
      <c r="A2823" s="14" t="s">
        <v>7461</v>
      </c>
      <c r="B2823" s="14" t="s">
        <v>7462</v>
      </c>
      <c r="C2823" s="14" t="s">
        <v>35</v>
      </c>
    </row>
    <row r="2824" spans="1:3" s="18" customFormat="1" ht="17.25" customHeight="1" x14ac:dyDescent="0.25">
      <c r="A2824" s="14" t="s">
        <v>5878</v>
      </c>
      <c r="B2824" s="14" t="s">
        <v>5879</v>
      </c>
      <c r="C2824" s="14" t="s">
        <v>35</v>
      </c>
    </row>
    <row r="2825" spans="1:3" s="18" customFormat="1" ht="17.25" customHeight="1" x14ac:dyDescent="0.25">
      <c r="A2825" s="14" t="s">
        <v>5028</v>
      </c>
      <c r="B2825" s="14" t="s">
        <v>5029</v>
      </c>
      <c r="C2825" s="14" t="s">
        <v>35</v>
      </c>
    </row>
    <row r="2826" spans="1:3" s="18" customFormat="1" ht="17.25" customHeight="1" x14ac:dyDescent="0.25">
      <c r="A2826" s="14" t="s">
        <v>5924</v>
      </c>
      <c r="B2826" s="14" t="s">
        <v>5925</v>
      </c>
      <c r="C2826" s="14" t="s">
        <v>35</v>
      </c>
    </row>
    <row r="2827" spans="1:3" s="18" customFormat="1" ht="17.25" customHeight="1" x14ac:dyDescent="0.25">
      <c r="A2827" s="14" t="s">
        <v>5898</v>
      </c>
      <c r="B2827" s="14" t="s">
        <v>5899</v>
      </c>
      <c r="C2827" s="14" t="s">
        <v>35</v>
      </c>
    </row>
    <row r="2828" spans="1:3" s="18" customFormat="1" ht="17.25" customHeight="1" x14ac:dyDescent="0.25">
      <c r="A2828" s="14" t="s">
        <v>9776</v>
      </c>
      <c r="B2828" s="14" t="s">
        <v>9777</v>
      </c>
      <c r="C2828" s="14" t="s">
        <v>35</v>
      </c>
    </row>
    <row r="2829" spans="1:3" s="18" customFormat="1" ht="17.25" customHeight="1" x14ac:dyDescent="0.25">
      <c r="A2829" s="14" t="s">
        <v>7207</v>
      </c>
      <c r="B2829" s="14" t="s">
        <v>7208</v>
      </c>
      <c r="C2829" s="14" t="s">
        <v>35</v>
      </c>
    </row>
    <row r="2830" spans="1:3" s="18" customFormat="1" ht="17.25" customHeight="1" x14ac:dyDescent="0.25">
      <c r="A2830" s="14" t="s">
        <v>7320</v>
      </c>
      <c r="B2830" s="14" t="s">
        <v>7321</v>
      </c>
      <c r="C2830" s="14" t="s">
        <v>35</v>
      </c>
    </row>
    <row r="2831" spans="1:3" s="18" customFormat="1" ht="17.25" customHeight="1" x14ac:dyDescent="0.25">
      <c r="A2831" s="14" t="s">
        <v>7322</v>
      </c>
      <c r="B2831" s="14" t="s">
        <v>7321</v>
      </c>
      <c r="C2831" s="14" t="s">
        <v>35</v>
      </c>
    </row>
    <row r="2832" spans="1:3" s="18" customFormat="1" ht="17.25" customHeight="1" x14ac:dyDescent="0.25">
      <c r="A2832" s="14" t="s">
        <v>7323</v>
      </c>
      <c r="B2832" s="14" t="s">
        <v>7324</v>
      </c>
      <c r="C2832" s="14" t="s">
        <v>35</v>
      </c>
    </row>
    <row r="2833" spans="1:3" s="18" customFormat="1" ht="17.25" customHeight="1" x14ac:dyDescent="0.25">
      <c r="A2833" s="14" t="s">
        <v>7326</v>
      </c>
      <c r="B2833" s="14" t="s">
        <v>7327</v>
      </c>
      <c r="C2833" s="14" t="s">
        <v>35</v>
      </c>
    </row>
    <row r="2834" spans="1:3" s="18" customFormat="1" ht="17.25" customHeight="1" x14ac:dyDescent="0.25">
      <c r="A2834" s="14" t="s">
        <v>6042</v>
      </c>
      <c r="B2834" s="14" t="s">
        <v>6043</v>
      </c>
      <c r="C2834" s="14" t="s">
        <v>35</v>
      </c>
    </row>
    <row r="2835" spans="1:3" s="18" customFormat="1" ht="17.25" customHeight="1" x14ac:dyDescent="0.25">
      <c r="A2835" s="14" t="s">
        <v>8425</v>
      </c>
      <c r="B2835" s="14" t="s">
        <v>8426</v>
      </c>
      <c r="C2835" s="14" t="s">
        <v>35</v>
      </c>
    </row>
    <row r="2836" spans="1:3" s="18" customFormat="1" ht="17.25" customHeight="1" x14ac:dyDescent="0.25">
      <c r="A2836" s="14" t="s">
        <v>8856</v>
      </c>
      <c r="B2836" s="14" t="s">
        <v>8857</v>
      </c>
      <c r="C2836" s="14" t="s">
        <v>35</v>
      </c>
    </row>
    <row r="2837" spans="1:3" s="18" customFormat="1" ht="17.25" customHeight="1" x14ac:dyDescent="0.25">
      <c r="A2837" s="14" t="s">
        <v>5287</v>
      </c>
      <c r="B2837" s="14" t="s">
        <v>5288</v>
      </c>
      <c r="C2837" s="14" t="s">
        <v>35</v>
      </c>
    </row>
    <row r="2838" spans="1:3" s="18" customFormat="1" ht="17.25" customHeight="1" x14ac:dyDescent="0.25">
      <c r="A2838" s="14" t="s">
        <v>5287</v>
      </c>
      <c r="B2838" s="14" t="s">
        <v>5288</v>
      </c>
      <c r="C2838" s="14" t="s">
        <v>35</v>
      </c>
    </row>
    <row r="2839" spans="1:3" s="18" customFormat="1" ht="17.25" customHeight="1" x14ac:dyDescent="0.25">
      <c r="A2839" s="14" t="s">
        <v>10089</v>
      </c>
      <c r="B2839" s="14" t="s">
        <v>10090</v>
      </c>
      <c r="C2839" s="14" t="s">
        <v>35</v>
      </c>
    </row>
    <row r="2840" spans="1:3" s="18" customFormat="1" ht="17.25" customHeight="1" x14ac:dyDescent="0.25">
      <c r="A2840" s="14" t="s">
        <v>40</v>
      </c>
      <c r="B2840" s="14" t="s">
        <v>41</v>
      </c>
      <c r="C2840" s="14" t="s">
        <v>35</v>
      </c>
    </row>
    <row r="2841" spans="1:3" s="18" customFormat="1" ht="17.25" customHeight="1" x14ac:dyDescent="0.25">
      <c r="A2841" s="14" t="s">
        <v>7080</v>
      </c>
      <c r="B2841" s="14" t="s">
        <v>7081</v>
      </c>
      <c r="C2841" s="14" t="s">
        <v>35</v>
      </c>
    </row>
    <row r="2842" spans="1:3" s="18" customFormat="1" ht="17.25" customHeight="1" x14ac:dyDescent="0.25">
      <c r="A2842" s="14" t="s">
        <v>3674</v>
      </c>
      <c r="B2842" s="14" t="s">
        <v>3675</v>
      </c>
      <c r="C2842" s="14" t="s">
        <v>35</v>
      </c>
    </row>
    <row r="2843" spans="1:3" s="18" customFormat="1" ht="17.25" customHeight="1" x14ac:dyDescent="0.25">
      <c r="A2843" s="14" t="s">
        <v>3284</v>
      </c>
      <c r="B2843" s="14" t="s">
        <v>2310</v>
      </c>
      <c r="C2843" s="14" t="s">
        <v>35</v>
      </c>
    </row>
    <row r="2844" spans="1:3" s="18" customFormat="1" ht="17.25" customHeight="1" x14ac:dyDescent="0.25">
      <c r="A2844" s="14" t="s">
        <v>3285</v>
      </c>
      <c r="B2844" s="14" t="s">
        <v>3286</v>
      </c>
      <c r="C2844" s="14" t="s">
        <v>35</v>
      </c>
    </row>
    <row r="2845" spans="1:3" s="18" customFormat="1" ht="17.25" customHeight="1" x14ac:dyDescent="0.25">
      <c r="A2845" s="14" t="s">
        <v>7538</v>
      </c>
      <c r="B2845" s="14" t="s">
        <v>7539</v>
      </c>
      <c r="C2845" s="14" t="s">
        <v>35</v>
      </c>
    </row>
    <row r="2846" spans="1:3" s="18" customFormat="1" ht="17.25" customHeight="1" x14ac:dyDescent="0.25">
      <c r="A2846" s="14" t="s">
        <v>5160</v>
      </c>
      <c r="B2846" s="14" t="s">
        <v>5161</v>
      </c>
      <c r="C2846" s="14" t="s">
        <v>35</v>
      </c>
    </row>
    <row r="2847" spans="1:3" s="18" customFormat="1" ht="17.25" customHeight="1" x14ac:dyDescent="0.25">
      <c r="A2847" s="14" t="s">
        <v>7209</v>
      </c>
      <c r="B2847" s="14" t="s">
        <v>7210</v>
      </c>
      <c r="C2847" s="14" t="s">
        <v>35</v>
      </c>
    </row>
    <row r="2848" spans="1:3" s="18" customFormat="1" ht="17.25" customHeight="1" x14ac:dyDescent="0.25">
      <c r="A2848" s="14" t="s">
        <v>6901</v>
      </c>
      <c r="B2848" s="14" t="s">
        <v>6902</v>
      </c>
      <c r="C2848" s="14" t="s">
        <v>35</v>
      </c>
    </row>
    <row r="2849" spans="1:3" s="18" customFormat="1" ht="17.25" customHeight="1" x14ac:dyDescent="0.25">
      <c r="A2849" s="14" t="s">
        <v>7762</v>
      </c>
      <c r="B2849" s="14" t="s">
        <v>7763</v>
      </c>
      <c r="C2849" s="14" t="s">
        <v>35</v>
      </c>
    </row>
    <row r="2850" spans="1:3" s="18" customFormat="1" ht="17.25" customHeight="1" x14ac:dyDescent="0.25">
      <c r="A2850" s="14" t="s">
        <v>5972</v>
      </c>
      <c r="B2850" s="14" t="s">
        <v>5973</v>
      </c>
      <c r="C2850" s="14" t="s">
        <v>35</v>
      </c>
    </row>
    <row r="2851" spans="1:3" s="18" customFormat="1" ht="17.25" customHeight="1" x14ac:dyDescent="0.25">
      <c r="A2851" s="14" t="s">
        <v>7916</v>
      </c>
      <c r="B2851" s="14" t="s">
        <v>7917</v>
      </c>
      <c r="C2851" s="14" t="s">
        <v>35</v>
      </c>
    </row>
    <row r="2852" spans="1:3" s="18" customFormat="1" ht="17.25" customHeight="1" x14ac:dyDescent="0.25">
      <c r="A2852" s="14" t="s">
        <v>7912</v>
      </c>
      <c r="B2852" s="14" t="s">
        <v>7913</v>
      </c>
      <c r="C2852" s="14" t="s">
        <v>35</v>
      </c>
    </row>
    <row r="2853" spans="1:3" s="18" customFormat="1" ht="17.25" customHeight="1" x14ac:dyDescent="0.25">
      <c r="A2853" s="14" t="s">
        <v>7910</v>
      </c>
      <c r="B2853" s="14" t="s">
        <v>7911</v>
      </c>
      <c r="C2853" s="14" t="s">
        <v>35</v>
      </c>
    </row>
    <row r="2854" spans="1:3" s="18" customFormat="1" ht="17.25" customHeight="1" x14ac:dyDescent="0.25">
      <c r="A2854" s="14" t="s">
        <v>8488</v>
      </c>
      <c r="B2854" s="14" t="s">
        <v>8489</v>
      </c>
      <c r="C2854" s="14" t="s">
        <v>35</v>
      </c>
    </row>
    <row r="2855" spans="1:3" s="18" customFormat="1" ht="17.25" customHeight="1" x14ac:dyDescent="0.25">
      <c r="A2855" s="14" t="s">
        <v>8499</v>
      </c>
      <c r="B2855" s="14" t="s">
        <v>8500</v>
      </c>
      <c r="C2855" s="14" t="s">
        <v>35</v>
      </c>
    </row>
    <row r="2856" spans="1:3" s="18" customFormat="1" ht="17.25" customHeight="1" x14ac:dyDescent="0.25">
      <c r="A2856" s="14" t="s">
        <v>8490</v>
      </c>
      <c r="B2856" s="14" t="s">
        <v>8491</v>
      </c>
      <c r="C2856" s="14" t="s">
        <v>35</v>
      </c>
    </row>
    <row r="2857" spans="1:3" s="18" customFormat="1" ht="17.25" customHeight="1" x14ac:dyDescent="0.25">
      <c r="A2857" s="14" t="s">
        <v>6732</v>
      </c>
      <c r="B2857" s="14" t="s">
        <v>6733</v>
      </c>
      <c r="C2857" s="14" t="s">
        <v>35</v>
      </c>
    </row>
    <row r="2858" spans="1:3" s="18" customFormat="1" ht="17.25" customHeight="1" x14ac:dyDescent="0.25">
      <c r="A2858" s="14" t="s">
        <v>5880</v>
      </c>
      <c r="B2858" s="14" t="s">
        <v>5881</v>
      </c>
      <c r="C2858" s="14" t="s">
        <v>35</v>
      </c>
    </row>
    <row r="2859" spans="1:3" s="18" customFormat="1" ht="17.25" customHeight="1" x14ac:dyDescent="0.25">
      <c r="A2859" s="14" t="s">
        <v>8311</v>
      </c>
      <c r="B2859" s="14" t="s">
        <v>8312</v>
      </c>
      <c r="C2859" s="14" t="s">
        <v>35</v>
      </c>
    </row>
    <row r="2860" spans="1:3" s="18" customFormat="1" ht="17.25" customHeight="1" x14ac:dyDescent="0.25">
      <c r="A2860" s="14" t="s">
        <v>4575</v>
      </c>
      <c r="B2860" s="14" t="s">
        <v>4576</v>
      </c>
      <c r="C2860" s="14" t="s">
        <v>35</v>
      </c>
    </row>
    <row r="2861" spans="1:3" s="18" customFormat="1" ht="17.25" customHeight="1" x14ac:dyDescent="0.25">
      <c r="A2861" s="14" t="s">
        <v>8310</v>
      </c>
      <c r="B2861" s="14" t="s">
        <v>8012</v>
      </c>
      <c r="C2861" s="14" t="s">
        <v>35</v>
      </c>
    </row>
    <row r="2862" spans="1:3" s="18" customFormat="1" ht="17.25" customHeight="1" x14ac:dyDescent="0.25">
      <c r="A2862" s="14" t="str">
        <f>"01967180710"</f>
        <v>01967180710</v>
      </c>
      <c r="B2862" s="14" t="s">
        <v>6900</v>
      </c>
      <c r="C2862" s="14" t="s">
        <v>35</v>
      </c>
    </row>
    <row r="2863" spans="1:3" s="18" customFormat="1" ht="17.25" customHeight="1" x14ac:dyDescent="0.25">
      <c r="A2863" s="14" t="str">
        <f>"03792210712"</f>
        <v>03792210712</v>
      </c>
      <c r="B2863" s="14" t="s">
        <v>6718</v>
      </c>
      <c r="C2863" s="14" t="s">
        <v>35</v>
      </c>
    </row>
    <row r="2864" spans="1:3" s="18" customFormat="1" ht="17.25" customHeight="1" x14ac:dyDescent="0.25">
      <c r="A2864" s="14" t="str">
        <f>"03328460716"</f>
        <v>03328460716</v>
      </c>
      <c r="B2864" s="14" t="s">
        <v>3661</v>
      </c>
      <c r="C2864" s="14" t="s">
        <v>35</v>
      </c>
    </row>
    <row r="2865" spans="1:3" s="18" customFormat="1" ht="17.25" customHeight="1" x14ac:dyDescent="0.25">
      <c r="A2865" s="14" t="s">
        <v>6393</v>
      </c>
      <c r="B2865" s="14" t="s">
        <v>6394</v>
      </c>
      <c r="C2865" s="14" t="s">
        <v>35</v>
      </c>
    </row>
    <row r="2866" spans="1:3" s="18" customFormat="1" ht="17.25" customHeight="1" x14ac:dyDescent="0.25">
      <c r="A2866" s="14" t="s">
        <v>10201</v>
      </c>
      <c r="B2866" s="14" t="s">
        <v>10202</v>
      </c>
      <c r="C2866" s="14" t="s">
        <v>35</v>
      </c>
    </row>
    <row r="2867" spans="1:3" s="18" customFormat="1" ht="17.25" customHeight="1" x14ac:dyDescent="0.25">
      <c r="A2867" s="14" t="s">
        <v>7535</v>
      </c>
      <c r="B2867" s="14" t="s">
        <v>7536</v>
      </c>
      <c r="C2867" s="14" t="s">
        <v>35</v>
      </c>
    </row>
    <row r="2868" spans="1:3" s="18" customFormat="1" ht="17.25" customHeight="1" x14ac:dyDescent="0.25">
      <c r="A2868" s="14" t="s">
        <v>7195</v>
      </c>
      <c r="B2868" s="14" t="s">
        <v>7196</v>
      </c>
      <c r="C2868" s="14" t="s">
        <v>35</v>
      </c>
    </row>
    <row r="2869" spans="1:3" s="18" customFormat="1" ht="17.25" customHeight="1" x14ac:dyDescent="0.25">
      <c r="A2869" s="14" t="s">
        <v>7155</v>
      </c>
      <c r="B2869" s="14" t="s">
        <v>7156</v>
      </c>
      <c r="C2869" s="14" t="s">
        <v>35</v>
      </c>
    </row>
    <row r="2870" spans="1:3" s="18" customFormat="1" ht="17.25" customHeight="1" x14ac:dyDescent="0.25">
      <c r="A2870" s="14" t="s">
        <v>5233</v>
      </c>
      <c r="B2870" s="14" t="s">
        <v>5234</v>
      </c>
      <c r="C2870" s="14" t="s">
        <v>35</v>
      </c>
    </row>
    <row r="2871" spans="1:3" s="18" customFormat="1" ht="17.25" customHeight="1" x14ac:dyDescent="0.25">
      <c r="A2871" s="14" t="s">
        <v>8252</v>
      </c>
      <c r="B2871" s="14" t="s">
        <v>8253</v>
      </c>
      <c r="C2871" s="14" t="s">
        <v>35</v>
      </c>
    </row>
    <row r="2872" spans="1:3" s="18" customFormat="1" ht="17.25" customHeight="1" x14ac:dyDescent="0.25">
      <c r="A2872" s="14" t="s">
        <v>7067</v>
      </c>
      <c r="B2872" s="14" t="s">
        <v>7068</v>
      </c>
      <c r="C2872" s="14" t="s">
        <v>35</v>
      </c>
    </row>
    <row r="2873" spans="1:3" s="18" customFormat="1" ht="17.25" customHeight="1" x14ac:dyDescent="0.25">
      <c r="A2873" s="14" t="s">
        <v>6925</v>
      </c>
      <c r="B2873" s="14" t="s">
        <v>6926</v>
      </c>
      <c r="C2873" s="14" t="s">
        <v>35</v>
      </c>
    </row>
    <row r="2874" spans="1:3" s="18" customFormat="1" ht="17.25" customHeight="1" x14ac:dyDescent="0.25">
      <c r="A2874" s="14" t="s">
        <v>3075</v>
      </c>
      <c r="B2874" s="14" t="s">
        <v>3076</v>
      </c>
      <c r="C2874" s="14" t="s">
        <v>35</v>
      </c>
    </row>
    <row r="2875" spans="1:3" s="18" customFormat="1" ht="17.25" customHeight="1" x14ac:dyDescent="0.25">
      <c r="A2875" s="14" t="str">
        <f>"01397330711"</f>
        <v>01397330711</v>
      </c>
      <c r="B2875" s="14" t="s">
        <v>7021</v>
      </c>
      <c r="C2875" s="14" t="s">
        <v>35</v>
      </c>
    </row>
    <row r="2876" spans="1:3" s="18" customFormat="1" ht="17.25" customHeight="1" x14ac:dyDescent="0.25">
      <c r="A2876" s="14" t="s">
        <v>5204</v>
      </c>
      <c r="B2876" s="14" t="s">
        <v>5205</v>
      </c>
      <c r="C2876" s="14" t="s">
        <v>35</v>
      </c>
    </row>
    <row r="2877" spans="1:3" s="18" customFormat="1" ht="17.25" customHeight="1" x14ac:dyDescent="0.25">
      <c r="A2877" s="14" t="str">
        <f>"03331890719"</f>
        <v>03331890719</v>
      </c>
      <c r="B2877" s="14" t="s">
        <v>5126</v>
      </c>
      <c r="C2877" s="14" t="s">
        <v>35</v>
      </c>
    </row>
    <row r="2878" spans="1:3" s="18" customFormat="1" ht="17.25" customHeight="1" x14ac:dyDescent="0.25">
      <c r="A2878" s="14" t="s">
        <v>5301</v>
      </c>
      <c r="B2878" s="14" t="s">
        <v>5302</v>
      </c>
      <c r="C2878" s="14" t="s">
        <v>35</v>
      </c>
    </row>
    <row r="2879" spans="1:3" s="18" customFormat="1" ht="17.25" customHeight="1" x14ac:dyDescent="0.25">
      <c r="A2879" s="14" t="s">
        <v>5465</v>
      </c>
      <c r="B2879" s="14" t="s">
        <v>5466</v>
      </c>
      <c r="C2879" s="14" t="s">
        <v>35</v>
      </c>
    </row>
    <row r="2880" spans="1:3" s="18" customFormat="1" ht="17.25" customHeight="1" x14ac:dyDescent="0.25">
      <c r="A2880" s="14" t="s">
        <v>9687</v>
      </c>
      <c r="B2880" s="14" t="s">
        <v>9688</v>
      </c>
      <c r="C2880" s="14" t="s">
        <v>35</v>
      </c>
    </row>
    <row r="2881" spans="1:3" s="18" customFormat="1" ht="17.25" customHeight="1" x14ac:dyDescent="0.25">
      <c r="A2881" s="14" t="s">
        <v>5467</v>
      </c>
      <c r="B2881" s="14" t="s">
        <v>5468</v>
      </c>
      <c r="C2881" s="14" t="s">
        <v>35</v>
      </c>
    </row>
    <row r="2882" spans="1:3" s="18" customFormat="1" ht="17.25" customHeight="1" x14ac:dyDescent="0.25">
      <c r="A2882" s="14" t="s">
        <v>9689</v>
      </c>
      <c r="B2882" s="14" t="s">
        <v>9690</v>
      </c>
      <c r="C2882" s="14" t="s">
        <v>35</v>
      </c>
    </row>
    <row r="2883" spans="1:3" s="18" customFormat="1" ht="17.25" customHeight="1" x14ac:dyDescent="0.25">
      <c r="A2883" s="14" t="s">
        <v>7448</v>
      </c>
      <c r="B2883" s="14" t="s">
        <v>7449</v>
      </c>
      <c r="C2883" s="14" t="s">
        <v>35</v>
      </c>
    </row>
    <row r="2884" spans="1:3" s="18" customFormat="1" ht="17.25" customHeight="1" x14ac:dyDescent="0.25">
      <c r="A2884" s="14" t="s">
        <v>3654</v>
      </c>
      <c r="B2884" s="14" t="s">
        <v>3655</v>
      </c>
      <c r="C2884" s="14" t="s">
        <v>35</v>
      </c>
    </row>
    <row r="2885" spans="1:3" s="18" customFormat="1" ht="17.25" customHeight="1" x14ac:dyDescent="0.25">
      <c r="A2885" s="14" t="s">
        <v>7038</v>
      </c>
      <c r="B2885" s="14" t="s">
        <v>7039</v>
      </c>
      <c r="C2885" s="14" t="s">
        <v>35</v>
      </c>
    </row>
    <row r="2886" spans="1:3" s="18" customFormat="1" ht="17.25" customHeight="1" x14ac:dyDescent="0.25">
      <c r="A2886" s="14" t="s">
        <v>8264</v>
      </c>
      <c r="B2886" s="14" t="s">
        <v>8265</v>
      </c>
      <c r="C2886" s="14" t="s">
        <v>35</v>
      </c>
    </row>
    <row r="2887" spans="1:3" s="18" customFormat="1" ht="17.25" customHeight="1" x14ac:dyDescent="0.25">
      <c r="A2887" s="14" t="str">
        <f>"03821320714"</f>
        <v>03821320714</v>
      </c>
      <c r="B2887" s="14" t="s">
        <v>6968</v>
      </c>
      <c r="C2887" s="14" t="s">
        <v>35</v>
      </c>
    </row>
    <row r="2888" spans="1:3" s="18" customFormat="1" ht="17.25" customHeight="1" x14ac:dyDescent="0.25">
      <c r="A2888" s="14" t="str">
        <f>"01869230712"</f>
        <v>01869230712</v>
      </c>
      <c r="B2888" s="14" t="s">
        <v>61</v>
      </c>
      <c r="C2888" s="14" t="s">
        <v>35</v>
      </c>
    </row>
    <row r="2889" spans="1:3" s="18" customFormat="1" ht="17.25" customHeight="1" x14ac:dyDescent="0.25">
      <c r="A2889" s="14" t="s">
        <v>5184</v>
      </c>
      <c r="B2889" s="14" t="s">
        <v>5185</v>
      </c>
      <c r="C2889" s="14" t="s">
        <v>35</v>
      </c>
    </row>
    <row r="2890" spans="1:3" s="18" customFormat="1" ht="17.25" customHeight="1" x14ac:dyDescent="0.25">
      <c r="A2890" s="14" t="s">
        <v>6934</v>
      </c>
      <c r="B2890" s="14" t="s">
        <v>6935</v>
      </c>
      <c r="C2890" s="14" t="s">
        <v>35</v>
      </c>
    </row>
    <row r="2891" spans="1:3" s="18" customFormat="1" ht="17.25" customHeight="1" x14ac:dyDescent="0.25">
      <c r="A2891" s="14" t="s">
        <v>6932</v>
      </c>
      <c r="B2891" s="14" t="s">
        <v>6933</v>
      </c>
      <c r="C2891" s="14" t="s">
        <v>35</v>
      </c>
    </row>
    <row r="2892" spans="1:3" s="18" customFormat="1" ht="17.25" customHeight="1" x14ac:dyDescent="0.25">
      <c r="A2892" s="14" t="s">
        <v>7026</v>
      </c>
      <c r="B2892" s="14" t="s">
        <v>6933</v>
      </c>
      <c r="C2892" s="14" t="s">
        <v>35</v>
      </c>
    </row>
    <row r="2893" spans="1:3" s="18" customFormat="1" ht="17.25" customHeight="1" x14ac:dyDescent="0.25">
      <c r="A2893" s="14" t="s">
        <v>7337</v>
      </c>
      <c r="B2893" s="14" t="s">
        <v>7338</v>
      </c>
      <c r="C2893" s="14" t="s">
        <v>35</v>
      </c>
    </row>
    <row r="2894" spans="1:3" s="18" customFormat="1" ht="17.25" customHeight="1" x14ac:dyDescent="0.25">
      <c r="A2894" s="14" t="s">
        <v>2844</v>
      </c>
      <c r="B2894" s="14" t="s">
        <v>2845</v>
      </c>
      <c r="C2894" s="14" t="s">
        <v>35</v>
      </c>
    </row>
    <row r="2895" spans="1:3" s="18" customFormat="1" ht="17.25" customHeight="1" x14ac:dyDescent="0.25">
      <c r="A2895" s="14" t="s">
        <v>7004</v>
      </c>
      <c r="B2895" s="14" t="s">
        <v>7005</v>
      </c>
      <c r="C2895" s="14" t="s">
        <v>35</v>
      </c>
    </row>
    <row r="2896" spans="1:3" s="18" customFormat="1" ht="17.25" customHeight="1" x14ac:dyDescent="0.25">
      <c r="A2896" s="14" t="s">
        <v>8204</v>
      </c>
      <c r="B2896" s="14" t="s">
        <v>8205</v>
      </c>
      <c r="C2896" s="14" t="s">
        <v>35</v>
      </c>
    </row>
    <row r="2897" spans="1:3" s="18" customFormat="1" ht="17.25" customHeight="1" x14ac:dyDescent="0.25">
      <c r="A2897" s="14" t="str">
        <f>"04207060718"</f>
        <v>04207060718</v>
      </c>
      <c r="B2897" s="14" t="s">
        <v>6911</v>
      </c>
      <c r="C2897" s="14" t="s">
        <v>35</v>
      </c>
    </row>
    <row r="2898" spans="1:3" s="18" customFormat="1" ht="17.25" customHeight="1" x14ac:dyDescent="0.25">
      <c r="A2898" s="14" t="s">
        <v>8291</v>
      </c>
      <c r="B2898" s="14" t="s">
        <v>8292</v>
      </c>
      <c r="C2898" s="14" t="s">
        <v>35</v>
      </c>
    </row>
    <row r="2899" spans="1:3" s="18" customFormat="1" ht="17.25" customHeight="1" x14ac:dyDescent="0.25">
      <c r="A2899" s="14" t="s">
        <v>7177</v>
      </c>
      <c r="B2899" s="14" t="s">
        <v>7178</v>
      </c>
      <c r="C2899" s="14" t="s">
        <v>35</v>
      </c>
    </row>
    <row r="2900" spans="1:3" s="18" customFormat="1" ht="17.25" customHeight="1" x14ac:dyDescent="0.25">
      <c r="A2900" s="14" t="s">
        <v>7199</v>
      </c>
      <c r="B2900" s="14" t="s">
        <v>7200</v>
      </c>
      <c r="C2900" s="14" t="s">
        <v>35</v>
      </c>
    </row>
    <row r="2901" spans="1:3" s="18" customFormat="1" ht="17.25" customHeight="1" x14ac:dyDescent="0.25">
      <c r="A2901" s="14" t="s">
        <v>3648</v>
      </c>
      <c r="B2901" s="14" t="s">
        <v>3649</v>
      </c>
      <c r="C2901" s="14" t="s">
        <v>35</v>
      </c>
    </row>
    <row r="2902" spans="1:3" s="18" customFormat="1" ht="17.25" customHeight="1" x14ac:dyDescent="0.25">
      <c r="A2902" s="14" t="s">
        <v>6223</v>
      </c>
      <c r="B2902" s="14" t="s">
        <v>3649</v>
      </c>
      <c r="C2902" s="14" t="s">
        <v>35</v>
      </c>
    </row>
    <row r="2903" spans="1:3" s="18" customFormat="1" ht="17.25" customHeight="1" x14ac:dyDescent="0.25">
      <c r="A2903" s="14" t="s">
        <v>7088</v>
      </c>
      <c r="B2903" s="14" t="s">
        <v>7089</v>
      </c>
      <c r="C2903" s="14" t="s">
        <v>35</v>
      </c>
    </row>
    <row r="2904" spans="1:3" s="18" customFormat="1" ht="17.25" customHeight="1" x14ac:dyDescent="0.25">
      <c r="A2904" s="14" t="s">
        <v>3652</v>
      </c>
      <c r="B2904" s="14" t="s">
        <v>3653</v>
      </c>
      <c r="C2904" s="14" t="s">
        <v>35</v>
      </c>
    </row>
    <row r="2905" spans="1:3" s="18" customFormat="1" ht="17.25" customHeight="1" x14ac:dyDescent="0.25">
      <c r="A2905" s="14" t="s">
        <v>7094</v>
      </c>
      <c r="B2905" s="14" t="s">
        <v>7095</v>
      </c>
      <c r="C2905" s="14" t="s">
        <v>35</v>
      </c>
    </row>
    <row r="2906" spans="1:3" s="18" customFormat="1" ht="17.25" customHeight="1" x14ac:dyDescent="0.25">
      <c r="A2906" s="14" t="s">
        <v>3650</v>
      </c>
      <c r="B2906" s="14" t="s">
        <v>3651</v>
      </c>
      <c r="C2906" s="14" t="s">
        <v>35</v>
      </c>
    </row>
    <row r="2907" spans="1:3" s="18" customFormat="1" ht="17.25" customHeight="1" x14ac:dyDescent="0.25">
      <c r="A2907" s="14" t="s">
        <v>8289</v>
      </c>
      <c r="B2907" s="14" t="s">
        <v>8290</v>
      </c>
      <c r="C2907" s="14" t="s">
        <v>35</v>
      </c>
    </row>
    <row r="2908" spans="1:3" s="18" customFormat="1" ht="17.25" customHeight="1" x14ac:dyDescent="0.25">
      <c r="A2908" s="14" t="s">
        <v>8206</v>
      </c>
      <c r="B2908" s="14" t="s">
        <v>8207</v>
      </c>
      <c r="C2908" s="14" t="s">
        <v>35</v>
      </c>
    </row>
    <row r="2909" spans="1:3" s="18" customFormat="1" ht="17.25" customHeight="1" x14ac:dyDescent="0.25">
      <c r="A2909" s="14" t="str">
        <f>"01245360712"</f>
        <v>01245360712</v>
      </c>
      <c r="B2909" s="14" t="s">
        <v>377</v>
      </c>
      <c r="C2909" s="14" t="s">
        <v>35</v>
      </c>
    </row>
    <row r="2910" spans="1:3" s="18" customFormat="1" ht="17.25" customHeight="1" x14ac:dyDescent="0.25">
      <c r="A2910" s="14" t="s">
        <v>7483</v>
      </c>
      <c r="B2910" s="14" t="s">
        <v>7484</v>
      </c>
      <c r="C2910" s="14" t="s">
        <v>35</v>
      </c>
    </row>
    <row r="2911" spans="1:3" s="18" customFormat="1" ht="17.25" customHeight="1" x14ac:dyDescent="0.25">
      <c r="A2911" s="14" t="s">
        <v>8258</v>
      </c>
      <c r="B2911" s="14" t="s">
        <v>8259</v>
      </c>
      <c r="C2911" s="14" t="s">
        <v>35</v>
      </c>
    </row>
    <row r="2912" spans="1:3" s="18" customFormat="1" ht="17.25" customHeight="1" x14ac:dyDescent="0.25">
      <c r="A2912" s="14" t="s">
        <v>6947</v>
      </c>
      <c r="B2912" s="14" t="s">
        <v>6948</v>
      </c>
      <c r="C2912" s="14" t="s">
        <v>35</v>
      </c>
    </row>
    <row r="2913" spans="1:3" s="18" customFormat="1" ht="17.25" customHeight="1" x14ac:dyDescent="0.25">
      <c r="A2913" s="14" t="s">
        <v>8304</v>
      </c>
      <c r="B2913" s="14" t="s">
        <v>8305</v>
      </c>
      <c r="C2913" s="14" t="s">
        <v>35</v>
      </c>
    </row>
    <row r="2914" spans="1:3" s="18" customFormat="1" ht="17.25" customHeight="1" x14ac:dyDescent="0.25">
      <c r="A2914" s="14" t="s">
        <v>8195</v>
      </c>
      <c r="B2914" s="14" t="s">
        <v>8196</v>
      </c>
      <c r="C2914" s="14" t="s">
        <v>35</v>
      </c>
    </row>
    <row r="2915" spans="1:3" s="18" customFormat="1" ht="17.25" customHeight="1" x14ac:dyDescent="0.25">
      <c r="A2915" s="14" t="s">
        <v>5135</v>
      </c>
      <c r="B2915" s="14" t="s">
        <v>5136</v>
      </c>
      <c r="C2915" s="14" t="s">
        <v>35</v>
      </c>
    </row>
    <row r="2916" spans="1:3" s="18" customFormat="1" ht="17.25" customHeight="1" x14ac:dyDescent="0.25">
      <c r="A2916" s="14" t="s">
        <v>6913</v>
      </c>
      <c r="B2916" s="14" t="s">
        <v>6914</v>
      </c>
      <c r="C2916" s="14" t="s">
        <v>35</v>
      </c>
    </row>
    <row r="2917" spans="1:3" s="18" customFormat="1" ht="17.25" customHeight="1" x14ac:dyDescent="0.25">
      <c r="A2917" s="14" t="s">
        <v>6915</v>
      </c>
      <c r="B2917" s="14" t="s">
        <v>6916</v>
      </c>
      <c r="C2917" s="14" t="s">
        <v>35</v>
      </c>
    </row>
    <row r="2918" spans="1:3" s="18" customFormat="1" ht="17.25" customHeight="1" x14ac:dyDescent="0.25">
      <c r="A2918" s="14" t="str">
        <f>"03647080716"</f>
        <v>03647080716</v>
      </c>
      <c r="B2918" s="14" t="s">
        <v>6931</v>
      </c>
      <c r="C2918" s="14" t="s">
        <v>35</v>
      </c>
    </row>
    <row r="2919" spans="1:3" s="18" customFormat="1" ht="17.25" customHeight="1" x14ac:dyDescent="0.25">
      <c r="A2919" s="14" t="s">
        <v>7227</v>
      </c>
      <c r="B2919" s="14" t="s">
        <v>7228</v>
      </c>
      <c r="C2919" s="14" t="s">
        <v>35</v>
      </c>
    </row>
    <row r="2920" spans="1:3" s="18" customFormat="1" ht="17.25" customHeight="1" x14ac:dyDescent="0.25">
      <c r="A2920" s="14" t="s">
        <v>4482</v>
      </c>
      <c r="B2920" s="14" t="s">
        <v>4483</v>
      </c>
      <c r="C2920" s="14" t="s">
        <v>35</v>
      </c>
    </row>
    <row r="2921" spans="1:3" s="18" customFormat="1" ht="17.25" customHeight="1" x14ac:dyDescent="0.25">
      <c r="A2921" s="14" t="s">
        <v>4482</v>
      </c>
      <c r="B2921" s="14" t="s">
        <v>4483</v>
      </c>
      <c r="C2921" s="14" t="s">
        <v>35</v>
      </c>
    </row>
    <row r="2922" spans="1:3" s="18" customFormat="1" ht="17.25" customHeight="1" x14ac:dyDescent="0.25">
      <c r="A2922" s="14" t="s">
        <v>3545</v>
      </c>
      <c r="B2922" s="14" t="s">
        <v>3546</v>
      </c>
      <c r="C2922" s="14" t="s">
        <v>35</v>
      </c>
    </row>
    <row r="2923" spans="1:3" s="18" customFormat="1" ht="17.25" customHeight="1" x14ac:dyDescent="0.25">
      <c r="A2923" s="14" t="s">
        <v>799</v>
      </c>
      <c r="B2923" s="14" t="s">
        <v>800</v>
      </c>
      <c r="C2923" s="14" t="s">
        <v>35</v>
      </c>
    </row>
    <row r="2924" spans="1:3" s="18" customFormat="1" ht="17.25" customHeight="1" x14ac:dyDescent="0.25">
      <c r="A2924" s="14" t="s">
        <v>799</v>
      </c>
      <c r="B2924" s="14" t="s">
        <v>800</v>
      </c>
      <c r="C2924" s="14" t="s">
        <v>35</v>
      </c>
    </row>
    <row r="2925" spans="1:3" s="18" customFormat="1" ht="17.25" customHeight="1" x14ac:dyDescent="0.25">
      <c r="A2925" s="14" t="s">
        <v>7189</v>
      </c>
      <c r="B2925" s="14" t="s">
        <v>7190</v>
      </c>
      <c r="C2925" s="14" t="s">
        <v>35</v>
      </c>
    </row>
    <row r="2926" spans="1:3" s="18" customFormat="1" ht="17.25" customHeight="1" x14ac:dyDescent="0.25">
      <c r="A2926" s="14" t="s">
        <v>5158</v>
      </c>
      <c r="B2926" s="14" t="s">
        <v>5159</v>
      </c>
      <c r="C2926" s="14" t="s">
        <v>35</v>
      </c>
    </row>
    <row r="2927" spans="1:3" s="18" customFormat="1" ht="17.25" customHeight="1" x14ac:dyDescent="0.25">
      <c r="A2927" s="14" t="s">
        <v>8494</v>
      </c>
      <c r="B2927" s="14" t="s">
        <v>8495</v>
      </c>
      <c r="C2927" s="14" t="s">
        <v>35</v>
      </c>
    </row>
    <row r="2928" spans="1:3" s="18" customFormat="1" ht="17.25" customHeight="1" x14ac:dyDescent="0.25">
      <c r="A2928" s="14" t="s">
        <v>5174</v>
      </c>
      <c r="B2928" s="14" t="s">
        <v>5175</v>
      </c>
      <c r="C2928" s="14" t="s">
        <v>35</v>
      </c>
    </row>
    <row r="2929" spans="1:3" s="18" customFormat="1" ht="17.25" customHeight="1" x14ac:dyDescent="0.25">
      <c r="A2929" s="14" t="s">
        <v>8657</v>
      </c>
      <c r="B2929" s="14" t="s">
        <v>8658</v>
      </c>
      <c r="C2929" s="14" t="s">
        <v>35</v>
      </c>
    </row>
    <row r="2930" spans="1:3" s="18" customFormat="1" ht="17.25" customHeight="1" x14ac:dyDescent="0.25">
      <c r="A2930" s="14" t="s">
        <v>7217</v>
      </c>
      <c r="B2930" s="14" t="s">
        <v>7218</v>
      </c>
      <c r="C2930" s="14" t="s">
        <v>35</v>
      </c>
    </row>
    <row r="2931" spans="1:3" s="18" customFormat="1" ht="17.25" customHeight="1" x14ac:dyDescent="0.25">
      <c r="A2931" s="14" t="s">
        <v>7197</v>
      </c>
      <c r="B2931" s="14" t="s">
        <v>7198</v>
      </c>
      <c r="C2931" s="14" t="s">
        <v>35</v>
      </c>
    </row>
    <row r="2932" spans="1:3" s="18" customFormat="1" ht="17.25" customHeight="1" x14ac:dyDescent="0.25">
      <c r="A2932" s="14" t="s">
        <v>7219</v>
      </c>
      <c r="B2932" s="14" t="s">
        <v>7198</v>
      </c>
      <c r="C2932" s="14" t="s">
        <v>35</v>
      </c>
    </row>
    <row r="2933" spans="1:3" s="18" customFormat="1" ht="17.25" customHeight="1" x14ac:dyDescent="0.25">
      <c r="A2933" s="14" t="s">
        <v>2752</v>
      </c>
      <c r="B2933" s="14" t="s">
        <v>2753</v>
      </c>
      <c r="C2933" s="14" t="s">
        <v>35</v>
      </c>
    </row>
    <row r="2934" spans="1:3" s="18" customFormat="1" ht="17.25" customHeight="1" x14ac:dyDescent="0.25">
      <c r="A2934" s="14" t="s">
        <v>5040</v>
      </c>
      <c r="B2934" s="14" t="s">
        <v>5041</v>
      </c>
      <c r="C2934" s="14" t="s">
        <v>35</v>
      </c>
    </row>
    <row r="2935" spans="1:3" s="18" customFormat="1" ht="17.25" customHeight="1" x14ac:dyDescent="0.25">
      <c r="A2935" s="14" t="str">
        <f>"02428870717"</f>
        <v>02428870717</v>
      </c>
      <c r="B2935" s="14" t="s">
        <v>5283</v>
      </c>
      <c r="C2935" s="14" t="s">
        <v>35</v>
      </c>
    </row>
    <row r="2936" spans="1:3" s="18" customFormat="1" ht="17.25" customHeight="1" x14ac:dyDescent="0.25">
      <c r="A2936" s="14" t="s">
        <v>6430</v>
      </c>
      <c r="B2936" s="14" t="s">
        <v>6431</v>
      </c>
      <c r="C2936" s="14" t="s">
        <v>35</v>
      </c>
    </row>
    <row r="2937" spans="1:3" s="18" customFormat="1" ht="17.25" customHeight="1" x14ac:dyDescent="0.25">
      <c r="A2937" s="14" t="s">
        <v>5235</v>
      </c>
      <c r="B2937" s="14" t="s">
        <v>5236</v>
      </c>
      <c r="C2937" s="14" t="s">
        <v>35</v>
      </c>
    </row>
    <row r="2938" spans="1:3" s="18" customFormat="1" ht="17.25" customHeight="1" x14ac:dyDescent="0.25">
      <c r="A2938" s="14" t="str">
        <f>"01508700711"</f>
        <v>01508700711</v>
      </c>
      <c r="B2938" s="14" t="s">
        <v>2759</v>
      </c>
      <c r="C2938" s="14" t="s">
        <v>35</v>
      </c>
    </row>
    <row r="2939" spans="1:3" s="18" customFormat="1" ht="17.25" customHeight="1" x14ac:dyDescent="0.25">
      <c r="A2939" s="14" t="s">
        <v>6985</v>
      </c>
      <c r="B2939" s="14" t="s">
        <v>6986</v>
      </c>
      <c r="C2939" s="14" t="s">
        <v>35</v>
      </c>
    </row>
    <row r="2940" spans="1:3" s="18" customFormat="1" ht="17.25" customHeight="1" x14ac:dyDescent="0.25">
      <c r="A2940" s="14" t="str">
        <f>"04249120710"</f>
        <v>04249120710</v>
      </c>
      <c r="B2940" s="14" t="s">
        <v>7485</v>
      </c>
      <c r="C2940" s="14" t="s">
        <v>35</v>
      </c>
    </row>
    <row r="2941" spans="1:3" s="18" customFormat="1" ht="17.25" customHeight="1" x14ac:dyDescent="0.25">
      <c r="A2941" s="14" t="s">
        <v>5237</v>
      </c>
      <c r="B2941" s="14" t="s">
        <v>5238</v>
      </c>
      <c r="C2941" s="14" t="s">
        <v>35</v>
      </c>
    </row>
    <row r="2942" spans="1:3" s="18" customFormat="1" ht="17.25" customHeight="1" x14ac:dyDescent="0.25">
      <c r="A2942" s="14" t="s">
        <v>5131</v>
      </c>
      <c r="B2942" s="14" t="s">
        <v>5132</v>
      </c>
      <c r="C2942" s="14" t="s">
        <v>35</v>
      </c>
    </row>
    <row r="2943" spans="1:3" s="18" customFormat="1" ht="17.25" customHeight="1" x14ac:dyDescent="0.25">
      <c r="A2943" s="14" t="s">
        <v>5202</v>
      </c>
      <c r="B2943" s="14" t="s">
        <v>5203</v>
      </c>
      <c r="C2943" s="14" t="s">
        <v>35</v>
      </c>
    </row>
    <row r="2944" spans="1:3" s="18" customFormat="1" ht="17.25" customHeight="1" x14ac:dyDescent="0.25">
      <c r="A2944" s="14" t="s">
        <v>9662</v>
      </c>
      <c r="B2944" s="14" t="s">
        <v>9663</v>
      </c>
      <c r="C2944" s="14" t="s">
        <v>35</v>
      </c>
    </row>
    <row r="2945" spans="1:3" s="18" customFormat="1" ht="17.25" customHeight="1" x14ac:dyDescent="0.25">
      <c r="A2945" s="14" t="str">
        <f>"03907710713"</f>
        <v>03907710713</v>
      </c>
      <c r="B2945" s="14" t="s">
        <v>3662</v>
      </c>
      <c r="C2945" s="14" t="s">
        <v>35</v>
      </c>
    </row>
    <row r="2946" spans="1:3" s="18" customFormat="1" ht="17.25" customHeight="1" x14ac:dyDescent="0.25">
      <c r="A2946" s="14" t="s">
        <v>8336</v>
      </c>
      <c r="B2946" s="14" t="s">
        <v>8337</v>
      </c>
      <c r="C2946" s="14" t="s">
        <v>35</v>
      </c>
    </row>
    <row r="2947" spans="1:3" s="18" customFormat="1" ht="17.25" customHeight="1" x14ac:dyDescent="0.25">
      <c r="A2947" s="14" t="s">
        <v>8343</v>
      </c>
      <c r="B2947" s="14" t="s">
        <v>8344</v>
      </c>
      <c r="C2947" s="14" t="s">
        <v>35</v>
      </c>
    </row>
    <row r="2948" spans="1:3" s="18" customFormat="1" ht="17.25" customHeight="1" x14ac:dyDescent="0.25">
      <c r="A2948" s="14" t="s">
        <v>9778</v>
      </c>
      <c r="B2948" s="14" t="s">
        <v>9779</v>
      </c>
      <c r="C2948" s="14" t="s">
        <v>35</v>
      </c>
    </row>
    <row r="2949" spans="1:3" s="18" customFormat="1" ht="17.25" customHeight="1" x14ac:dyDescent="0.25">
      <c r="A2949" s="14" t="s">
        <v>9780</v>
      </c>
      <c r="B2949" s="14" t="s">
        <v>9781</v>
      </c>
      <c r="C2949" s="14" t="s">
        <v>35</v>
      </c>
    </row>
    <row r="2950" spans="1:3" s="18" customFormat="1" ht="17.25" customHeight="1" x14ac:dyDescent="0.25">
      <c r="A2950" s="14" t="s">
        <v>3427</v>
      </c>
      <c r="B2950" s="14" t="s">
        <v>3428</v>
      </c>
      <c r="C2950" s="14" t="s">
        <v>35</v>
      </c>
    </row>
    <row r="2951" spans="1:3" s="18" customFormat="1" ht="17.25" customHeight="1" x14ac:dyDescent="0.25">
      <c r="A2951" s="14" t="s">
        <v>4946</v>
      </c>
      <c r="B2951" s="14" t="s">
        <v>4947</v>
      </c>
      <c r="C2951" s="14" t="s">
        <v>35</v>
      </c>
    </row>
    <row r="2952" spans="1:3" s="18" customFormat="1" ht="17.25" customHeight="1" x14ac:dyDescent="0.25">
      <c r="A2952" s="14" t="s">
        <v>8287</v>
      </c>
      <c r="B2952" s="14" t="s">
        <v>8288</v>
      </c>
      <c r="C2952" s="14" t="s">
        <v>35</v>
      </c>
    </row>
    <row r="2953" spans="1:3" s="18" customFormat="1" ht="17.25" customHeight="1" x14ac:dyDescent="0.25">
      <c r="A2953" s="14" t="s">
        <v>3019</v>
      </c>
      <c r="B2953" s="14" t="s">
        <v>3020</v>
      </c>
      <c r="C2953" s="14" t="s">
        <v>35</v>
      </c>
    </row>
    <row r="2954" spans="1:3" s="18" customFormat="1" ht="17.25" customHeight="1" x14ac:dyDescent="0.25">
      <c r="A2954" s="14" t="s">
        <v>3231</v>
      </c>
      <c r="B2954" s="14" t="s">
        <v>3232</v>
      </c>
      <c r="C2954" s="14" t="s">
        <v>35</v>
      </c>
    </row>
    <row r="2955" spans="1:3" s="18" customFormat="1" ht="17.25" customHeight="1" x14ac:dyDescent="0.25">
      <c r="A2955" s="14" t="s">
        <v>8119</v>
      </c>
      <c r="B2955" s="14" t="s">
        <v>8120</v>
      </c>
      <c r="C2955" s="14" t="s">
        <v>35</v>
      </c>
    </row>
    <row r="2956" spans="1:3" s="18" customFormat="1" ht="17.25" customHeight="1" x14ac:dyDescent="0.25">
      <c r="A2956" s="14" t="s">
        <v>6923</v>
      </c>
      <c r="B2956" s="14" t="s">
        <v>6924</v>
      </c>
      <c r="C2956" s="14" t="s">
        <v>35</v>
      </c>
    </row>
    <row r="2957" spans="1:3" s="18" customFormat="1" ht="17.25" customHeight="1" x14ac:dyDescent="0.25">
      <c r="A2957" s="14" t="s">
        <v>7273</v>
      </c>
      <c r="B2957" s="14" t="s">
        <v>7274</v>
      </c>
      <c r="C2957" s="14" t="s">
        <v>35</v>
      </c>
    </row>
    <row r="2958" spans="1:3" s="18" customFormat="1" ht="17.25" customHeight="1" x14ac:dyDescent="0.25">
      <c r="A2958" s="14" t="s">
        <v>8079</v>
      </c>
      <c r="B2958" s="14" t="s">
        <v>8080</v>
      </c>
      <c r="C2958" s="14" t="s">
        <v>35</v>
      </c>
    </row>
    <row r="2959" spans="1:3" s="18" customFormat="1" ht="17.25" customHeight="1" x14ac:dyDescent="0.25">
      <c r="A2959" s="14" t="s">
        <v>5276</v>
      </c>
      <c r="B2959" s="14" t="s">
        <v>5277</v>
      </c>
      <c r="C2959" s="14" t="s">
        <v>35</v>
      </c>
    </row>
    <row r="2960" spans="1:3" s="18" customFormat="1" ht="17.25" customHeight="1" x14ac:dyDescent="0.25">
      <c r="A2960" s="14" t="s">
        <v>8244</v>
      </c>
      <c r="B2960" s="14" t="s">
        <v>8245</v>
      </c>
      <c r="C2960" s="14" t="s">
        <v>35</v>
      </c>
    </row>
    <row r="2961" spans="1:3" s="18" customFormat="1" ht="17.25" customHeight="1" x14ac:dyDescent="0.25">
      <c r="A2961" s="14" t="s">
        <v>5245</v>
      </c>
      <c r="B2961" s="14" t="s">
        <v>5246</v>
      </c>
      <c r="C2961" s="14" t="s">
        <v>35</v>
      </c>
    </row>
    <row r="2962" spans="1:3" s="18" customFormat="1" ht="17.25" customHeight="1" x14ac:dyDescent="0.25">
      <c r="A2962" s="14" t="s">
        <v>8323</v>
      </c>
      <c r="B2962" s="14" t="s">
        <v>8324</v>
      </c>
      <c r="C2962" s="14" t="s">
        <v>35</v>
      </c>
    </row>
    <row r="2963" spans="1:3" s="18" customFormat="1" ht="17.25" customHeight="1" x14ac:dyDescent="0.25">
      <c r="A2963" s="14" t="s">
        <v>8283</v>
      </c>
      <c r="B2963" s="14" t="s">
        <v>8284</v>
      </c>
      <c r="C2963" s="14" t="s">
        <v>35</v>
      </c>
    </row>
    <row r="2964" spans="1:3" s="18" customFormat="1" ht="17.25" customHeight="1" x14ac:dyDescent="0.25">
      <c r="A2964" s="14" t="s">
        <v>6316</v>
      </c>
      <c r="B2964" s="14" t="s">
        <v>6317</v>
      </c>
      <c r="C2964" s="14" t="s">
        <v>35</v>
      </c>
    </row>
    <row r="2965" spans="1:3" s="18" customFormat="1" ht="17.25" customHeight="1" x14ac:dyDescent="0.25">
      <c r="A2965" s="14" t="s">
        <v>8360</v>
      </c>
      <c r="B2965" s="14" t="s">
        <v>8361</v>
      </c>
      <c r="C2965" s="14" t="s">
        <v>35</v>
      </c>
    </row>
    <row r="2966" spans="1:3" s="18" customFormat="1" ht="17.25" customHeight="1" x14ac:dyDescent="0.25">
      <c r="A2966" s="14" t="s">
        <v>5484</v>
      </c>
      <c r="B2966" s="14" t="s">
        <v>5485</v>
      </c>
      <c r="C2966" s="14" t="s">
        <v>35</v>
      </c>
    </row>
    <row r="2967" spans="1:3" s="18" customFormat="1" ht="17.25" customHeight="1" x14ac:dyDescent="0.25">
      <c r="A2967" s="14" t="s">
        <v>8176</v>
      </c>
      <c r="B2967" s="14" t="s">
        <v>8177</v>
      </c>
      <c r="C2967" s="14" t="s">
        <v>35</v>
      </c>
    </row>
    <row r="2968" spans="1:3" s="18" customFormat="1" ht="17.25" customHeight="1" x14ac:dyDescent="0.25">
      <c r="A2968" s="14" t="s">
        <v>8308</v>
      </c>
      <c r="B2968" s="14" t="s">
        <v>8309</v>
      </c>
      <c r="C2968" s="14" t="s">
        <v>35</v>
      </c>
    </row>
    <row r="2969" spans="1:3" s="18" customFormat="1" ht="17.25" customHeight="1" x14ac:dyDescent="0.25">
      <c r="A2969" s="14" t="s">
        <v>7669</v>
      </c>
      <c r="B2969" s="14" t="s">
        <v>7670</v>
      </c>
      <c r="C2969" s="14" t="s">
        <v>35</v>
      </c>
    </row>
    <row r="2970" spans="1:3" s="18" customFormat="1" ht="17.25" customHeight="1" x14ac:dyDescent="0.25">
      <c r="A2970" s="14" t="s">
        <v>8246</v>
      </c>
      <c r="B2970" s="14" t="s">
        <v>8247</v>
      </c>
      <c r="C2970" s="14" t="s">
        <v>35</v>
      </c>
    </row>
    <row r="2971" spans="1:3" s="18" customFormat="1" ht="17.25" customHeight="1" x14ac:dyDescent="0.25">
      <c r="A2971" s="14" t="str">
        <f>"04143690719"</f>
        <v>04143690719</v>
      </c>
      <c r="B2971" s="14" t="s">
        <v>6422</v>
      </c>
      <c r="C2971" s="14" t="s">
        <v>35</v>
      </c>
    </row>
    <row r="2972" spans="1:3" s="18" customFormat="1" ht="17.25" customHeight="1" x14ac:dyDescent="0.25">
      <c r="A2972" s="14" t="s">
        <v>8844</v>
      </c>
      <c r="B2972" s="14" t="s">
        <v>8845</v>
      </c>
      <c r="C2972" s="14" t="s">
        <v>35</v>
      </c>
    </row>
    <row r="2973" spans="1:3" s="18" customFormat="1" ht="17.25" customHeight="1" x14ac:dyDescent="0.25">
      <c r="A2973" s="14" t="s">
        <v>6314</v>
      </c>
      <c r="B2973" s="14" t="s">
        <v>6315</v>
      </c>
      <c r="C2973" s="14" t="s">
        <v>35</v>
      </c>
    </row>
    <row r="2974" spans="1:3" s="18" customFormat="1" ht="17.25" customHeight="1" x14ac:dyDescent="0.25">
      <c r="A2974" s="14" t="s">
        <v>5099</v>
      </c>
      <c r="B2974" s="14" t="s">
        <v>5100</v>
      </c>
      <c r="C2974" s="14" t="s">
        <v>35</v>
      </c>
    </row>
    <row r="2975" spans="1:3" s="18" customFormat="1" ht="17.25" customHeight="1" x14ac:dyDescent="0.25">
      <c r="A2975" s="14" t="s">
        <v>5009</v>
      </c>
      <c r="B2975" s="14" t="s">
        <v>5010</v>
      </c>
      <c r="C2975" s="14" t="s">
        <v>35</v>
      </c>
    </row>
    <row r="2976" spans="1:3" s="18" customFormat="1" ht="17.25" customHeight="1" x14ac:dyDescent="0.25">
      <c r="A2976" s="14" t="s">
        <v>3158</v>
      </c>
      <c r="B2976" s="14" t="s">
        <v>3159</v>
      </c>
      <c r="C2976" s="14" t="s">
        <v>35</v>
      </c>
    </row>
    <row r="2977" spans="1:3" s="18" customFormat="1" ht="17.25" customHeight="1" x14ac:dyDescent="0.25">
      <c r="A2977" s="14" t="s">
        <v>3676</v>
      </c>
      <c r="B2977" s="14" t="s">
        <v>3677</v>
      </c>
      <c r="C2977" s="14" t="s">
        <v>35</v>
      </c>
    </row>
    <row r="2978" spans="1:3" s="18" customFormat="1" ht="17.25" customHeight="1" x14ac:dyDescent="0.25">
      <c r="A2978" s="14" t="s">
        <v>5036</v>
      </c>
      <c r="B2978" s="14" t="s">
        <v>5037</v>
      </c>
      <c r="C2978" s="14" t="s">
        <v>35</v>
      </c>
    </row>
    <row r="2979" spans="1:3" s="18" customFormat="1" ht="17.25" customHeight="1" x14ac:dyDescent="0.25">
      <c r="A2979" s="14" t="s">
        <v>10049</v>
      </c>
      <c r="B2979" s="14" t="s">
        <v>10050</v>
      </c>
      <c r="C2979" s="14" t="s">
        <v>35</v>
      </c>
    </row>
    <row r="2980" spans="1:3" s="18" customFormat="1" ht="17.25" customHeight="1" x14ac:dyDescent="0.25">
      <c r="A2980" s="14" t="s">
        <v>7233</v>
      </c>
      <c r="B2980" s="14" t="s">
        <v>7234</v>
      </c>
      <c r="C2980" s="14" t="s">
        <v>35</v>
      </c>
    </row>
    <row r="2981" spans="1:3" s="18" customFormat="1" ht="17.25" customHeight="1" x14ac:dyDescent="0.25">
      <c r="A2981" s="14" t="s">
        <v>5247</v>
      </c>
      <c r="B2981" s="14" t="s">
        <v>5248</v>
      </c>
      <c r="C2981" s="14" t="s">
        <v>35</v>
      </c>
    </row>
    <row r="2982" spans="1:3" s="18" customFormat="1" ht="17.25" customHeight="1" x14ac:dyDescent="0.25">
      <c r="A2982" s="14" t="s">
        <v>5417</v>
      </c>
      <c r="B2982" s="14" t="s">
        <v>5418</v>
      </c>
      <c r="C2982" s="14" t="s">
        <v>35</v>
      </c>
    </row>
    <row r="2983" spans="1:3" s="18" customFormat="1" ht="17.25" customHeight="1" x14ac:dyDescent="0.25">
      <c r="A2983" s="14" t="str">
        <f>"04230700710"</f>
        <v>04230700710</v>
      </c>
      <c r="B2983" s="14" t="s">
        <v>7515</v>
      </c>
      <c r="C2983" s="14" t="s">
        <v>35</v>
      </c>
    </row>
    <row r="2984" spans="1:3" s="18" customFormat="1" ht="17.25" customHeight="1" x14ac:dyDescent="0.25">
      <c r="A2984" s="14" t="str">
        <f>"04018410714"</f>
        <v>04018410714</v>
      </c>
      <c r="B2984" s="14" t="s">
        <v>5278</v>
      </c>
      <c r="C2984" s="14" t="s">
        <v>35</v>
      </c>
    </row>
    <row r="2985" spans="1:3" s="18" customFormat="1" ht="17.25" customHeight="1" x14ac:dyDescent="0.25">
      <c r="A2985" s="14" t="s">
        <v>7966</v>
      </c>
      <c r="B2985" s="14" t="s">
        <v>7967</v>
      </c>
      <c r="C2985" s="14" t="s">
        <v>35</v>
      </c>
    </row>
    <row r="2986" spans="1:3" s="18" customFormat="1" ht="17.25" customHeight="1" x14ac:dyDescent="0.25">
      <c r="A2986" s="14" t="s">
        <v>8266</v>
      </c>
      <c r="B2986" s="14" t="s">
        <v>8267</v>
      </c>
      <c r="C2986" s="14" t="s">
        <v>35</v>
      </c>
    </row>
    <row r="2987" spans="1:3" s="18" customFormat="1" ht="17.25" customHeight="1" x14ac:dyDescent="0.25">
      <c r="A2987" s="14" t="str">
        <f>"03827150719"</f>
        <v>03827150719</v>
      </c>
      <c r="B2987" s="14" t="s">
        <v>9333</v>
      </c>
      <c r="C2987" s="14" t="s">
        <v>35</v>
      </c>
    </row>
    <row r="2988" spans="1:3" s="18" customFormat="1" ht="17.25" customHeight="1" x14ac:dyDescent="0.25">
      <c r="A2988" s="14" t="str">
        <f>"04017500713"</f>
        <v>04017500713</v>
      </c>
      <c r="B2988" s="14" t="s">
        <v>10125</v>
      </c>
      <c r="C2988" s="14" t="s">
        <v>35</v>
      </c>
    </row>
    <row r="2989" spans="1:3" s="18" customFormat="1" ht="17.25" customHeight="1" x14ac:dyDescent="0.25">
      <c r="A2989" s="14" t="str">
        <f>"01855980718"</f>
        <v>01855980718</v>
      </c>
      <c r="B2989" s="14" t="s">
        <v>5335</v>
      </c>
      <c r="C2989" s="14" t="s">
        <v>35</v>
      </c>
    </row>
    <row r="2990" spans="1:3" s="18" customFormat="1" ht="17.25" customHeight="1" x14ac:dyDescent="0.25">
      <c r="A2990" s="14" t="s">
        <v>7470</v>
      </c>
      <c r="B2990" s="14" t="s">
        <v>7471</v>
      </c>
      <c r="C2990" s="14" t="s">
        <v>35</v>
      </c>
    </row>
    <row r="2991" spans="1:3" s="18" customFormat="1" ht="17.25" customHeight="1" x14ac:dyDescent="0.25">
      <c r="A2991" s="14" t="str">
        <f>"03159400716"</f>
        <v>03159400716</v>
      </c>
      <c r="B2991" s="14" t="s">
        <v>5124</v>
      </c>
      <c r="C2991" s="14" t="s">
        <v>35</v>
      </c>
    </row>
    <row r="2992" spans="1:3" s="18" customFormat="1" ht="17.25" customHeight="1" x14ac:dyDescent="0.25">
      <c r="A2992" s="14" t="str">
        <f>"03939970715"</f>
        <v>03939970715</v>
      </c>
      <c r="B2992" s="14" t="s">
        <v>6234</v>
      </c>
      <c r="C2992" s="14" t="s">
        <v>35</v>
      </c>
    </row>
    <row r="2993" spans="1:3" s="18" customFormat="1" ht="17.25" customHeight="1" x14ac:dyDescent="0.25">
      <c r="A2993" s="14" t="str">
        <f>"01170830713"</f>
        <v>01170830713</v>
      </c>
      <c r="B2993" s="14" t="s">
        <v>6161</v>
      </c>
      <c r="C2993" s="14" t="s">
        <v>35</v>
      </c>
    </row>
    <row r="2994" spans="1:3" s="18" customFormat="1" ht="17.25" customHeight="1" x14ac:dyDescent="0.25">
      <c r="A2994" s="14" t="str">
        <f>"02030090712"</f>
        <v>02030090712</v>
      </c>
      <c r="B2994" s="14" t="s">
        <v>752</v>
      </c>
      <c r="C2994" s="14" t="s">
        <v>35</v>
      </c>
    </row>
    <row r="2995" spans="1:3" s="18" customFormat="1" ht="17.25" customHeight="1" x14ac:dyDescent="0.25">
      <c r="A2995" s="14" t="s">
        <v>8486</v>
      </c>
      <c r="B2995" s="14" t="s">
        <v>8487</v>
      </c>
      <c r="C2995" s="14" t="s">
        <v>35</v>
      </c>
    </row>
    <row r="2996" spans="1:3" s="18" customFormat="1" ht="17.25" customHeight="1" x14ac:dyDescent="0.25">
      <c r="A2996" s="14" t="s">
        <v>5109</v>
      </c>
      <c r="B2996" s="14" t="s">
        <v>5110</v>
      </c>
      <c r="C2996" s="14" t="s">
        <v>35</v>
      </c>
    </row>
    <row r="2997" spans="1:3" s="18" customFormat="1" ht="17.25" customHeight="1" x14ac:dyDescent="0.25">
      <c r="A2997" s="14" t="s">
        <v>3644</v>
      </c>
      <c r="B2997" s="14" t="s">
        <v>3645</v>
      </c>
      <c r="C2997" s="14" t="s">
        <v>35</v>
      </c>
    </row>
    <row r="2998" spans="1:3" s="18" customFormat="1" ht="17.25" customHeight="1" x14ac:dyDescent="0.25">
      <c r="A2998" s="14" t="s">
        <v>5920</v>
      </c>
      <c r="B2998" s="14" t="s">
        <v>5921</v>
      </c>
      <c r="C2998" s="14" t="s">
        <v>35</v>
      </c>
    </row>
    <row r="2999" spans="1:3" s="18" customFormat="1" ht="17.25" customHeight="1" x14ac:dyDescent="0.25">
      <c r="A2999" s="14" t="s">
        <v>5757</v>
      </c>
      <c r="B2999" s="14" t="s">
        <v>5758</v>
      </c>
      <c r="C2999" s="14" t="s">
        <v>35</v>
      </c>
    </row>
    <row r="3000" spans="1:3" s="18" customFormat="1" ht="17.25" customHeight="1" x14ac:dyDescent="0.25">
      <c r="A3000" s="14" t="s">
        <v>5249</v>
      </c>
      <c r="B3000" s="14" t="s">
        <v>5250</v>
      </c>
      <c r="C3000" s="14" t="s">
        <v>35</v>
      </c>
    </row>
    <row r="3001" spans="1:3" s="18" customFormat="1" ht="17.25" customHeight="1" x14ac:dyDescent="0.25">
      <c r="A3001" s="14" t="s">
        <v>3646</v>
      </c>
      <c r="B3001" s="14" t="s">
        <v>3647</v>
      </c>
      <c r="C3001" s="14" t="s">
        <v>35</v>
      </c>
    </row>
    <row r="3002" spans="1:3" s="18" customFormat="1" ht="17.25" customHeight="1" x14ac:dyDescent="0.25">
      <c r="A3002" s="14" t="s">
        <v>5868</v>
      </c>
      <c r="B3002" s="14" t="s">
        <v>5869</v>
      </c>
      <c r="C3002" s="14" t="s">
        <v>35</v>
      </c>
    </row>
    <row r="3003" spans="1:3" s="18" customFormat="1" ht="17.25" customHeight="1" x14ac:dyDescent="0.25">
      <c r="A3003" s="14" t="s">
        <v>6177</v>
      </c>
      <c r="B3003" s="14" t="s">
        <v>6178</v>
      </c>
      <c r="C3003" s="14" t="s">
        <v>35</v>
      </c>
    </row>
    <row r="3004" spans="1:3" s="18" customFormat="1" ht="17.25" customHeight="1" x14ac:dyDescent="0.25">
      <c r="A3004" s="14" t="s">
        <v>5251</v>
      </c>
      <c r="B3004" s="14" t="s">
        <v>5252</v>
      </c>
      <c r="C3004" s="14" t="s">
        <v>35</v>
      </c>
    </row>
    <row r="3005" spans="1:3" s="18" customFormat="1" ht="17.25" customHeight="1" x14ac:dyDescent="0.25">
      <c r="A3005" s="14" t="s">
        <v>7496</v>
      </c>
      <c r="B3005" s="14" t="s">
        <v>7497</v>
      </c>
      <c r="C3005" s="14" t="s">
        <v>35</v>
      </c>
    </row>
    <row r="3006" spans="1:3" s="18" customFormat="1" ht="17.25" customHeight="1" x14ac:dyDescent="0.25">
      <c r="A3006" s="14" t="s">
        <v>1213</v>
      </c>
      <c r="B3006" s="14" t="s">
        <v>1214</v>
      </c>
      <c r="C3006" s="14" t="s">
        <v>35</v>
      </c>
    </row>
    <row r="3007" spans="1:3" s="18" customFormat="1" ht="17.25" customHeight="1" x14ac:dyDescent="0.25">
      <c r="A3007" s="14" t="s">
        <v>1211</v>
      </c>
      <c r="B3007" s="14" t="s">
        <v>1212</v>
      </c>
      <c r="C3007" s="14" t="s">
        <v>35</v>
      </c>
    </row>
    <row r="3008" spans="1:3" s="18" customFormat="1" ht="17.25" customHeight="1" x14ac:dyDescent="0.25">
      <c r="A3008" s="14" t="str">
        <f>"04016050710"</f>
        <v>04016050710</v>
      </c>
      <c r="B3008" s="14" t="s">
        <v>755</v>
      </c>
      <c r="C3008" s="14" t="s">
        <v>35</v>
      </c>
    </row>
    <row r="3009" spans="1:3" s="18" customFormat="1" ht="17.25" customHeight="1" x14ac:dyDescent="0.25">
      <c r="A3009" s="14" t="s">
        <v>8365</v>
      </c>
      <c r="B3009" s="14" t="s">
        <v>244</v>
      </c>
      <c r="C3009" s="14" t="s">
        <v>35</v>
      </c>
    </row>
    <row r="3010" spans="1:3" s="18" customFormat="1" ht="17.25" customHeight="1" x14ac:dyDescent="0.25">
      <c r="A3010" s="14" t="s">
        <v>6988</v>
      </c>
      <c r="B3010" s="14" t="s">
        <v>6989</v>
      </c>
      <c r="C3010" s="14" t="s">
        <v>35</v>
      </c>
    </row>
    <row r="3011" spans="1:3" s="18" customFormat="1" ht="17.25" customHeight="1" x14ac:dyDescent="0.25">
      <c r="A3011" s="14" t="s">
        <v>6983</v>
      </c>
      <c r="B3011" s="14" t="s">
        <v>6984</v>
      </c>
      <c r="C3011" s="14" t="s">
        <v>35</v>
      </c>
    </row>
    <row r="3012" spans="1:3" s="18" customFormat="1" ht="17.25" customHeight="1" x14ac:dyDescent="0.25">
      <c r="A3012" s="14" t="s">
        <v>6955</v>
      </c>
      <c r="B3012" s="14" t="s">
        <v>6956</v>
      </c>
      <c r="C3012" s="14" t="s">
        <v>35</v>
      </c>
    </row>
    <row r="3013" spans="1:3" s="18" customFormat="1" ht="17.25" customHeight="1" x14ac:dyDescent="0.25">
      <c r="A3013" s="14" t="str">
        <f>"04149620710"</f>
        <v>04149620710</v>
      </c>
      <c r="B3013" s="14" t="s">
        <v>6717</v>
      </c>
      <c r="C3013" s="14" t="s">
        <v>35</v>
      </c>
    </row>
    <row r="3014" spans="1:3" s="18" customFormat="1" ht="17.25" customHeight="1" x14ac:dyDescent="0.25">
      <c r="A3014" s="14" t="s">
        <v>8330</v>
      </c>
      <c r="B3014" s="14" t="s">
        <v>8331</v>
      </c>
      <c r="C3014" s="14" t="s">
        <v>35</v>
      </c>
    </row>
    <row r="3015" spans="1:3" s="18" customFormat="1" ht="17.25" customHeight="1" x14ac:dyDescent="0.25">
      <c r="A3015" s="14" t="s">
        <v>7062</v>
      </c>
      <c r="B3015" s="14" t="s">
        <v>7063</v>
      </c>
      <c r="C3015" s="14" t="s">
        <v>35</v>
      </c>
    </row>
    <row r="3016" spans="1:3" s="18" customFormat="1" ht="17.25" customHeight="1" x14ac:dyDescent="0.25">
      <c r="A3016" s="14" t="s">
        <v>1205</v>
      </c>
      <c r="B3016" s="14" t="s">
        <v>1206</v>
      </c>
      <c r="C3016" s="14" t="s">
        <v>35</v>
      </c>
    </row>
    <row r="3017" spans="1:3" s="18" customFormat="1" ht="17.25" customHeight="1" x14ac:dyDescent="0.25">
      <c r="A3017" s="14" t="s">
        <v>8072</v>
      </c>
      <c r="B3017" s="14" t="s">
        <v>8073</v>
      </c>
      <c r="C3017" s="14" t="s">
        <v>35</v>
      </c>
    </row>
    <row r="3018" spans="1:3" s="18" customFormat="1" ht="17.25" customHeight="1" x14ac:dyDescent="0.25">
      <c r="A3018" s="14" t="s">
        <v>5293</v>
      </c>
      <c r="B3018" s="14" t="s">
        <v>5294</v>
      </c>
      <c r="C3018" s="14" t="s">
        <v>35</v>
      </c>
    </row>
    <row r="3019" spans="1:3" s="18" customFormat="1" ht="17.25" customHeight="1" x14ac:dyDescent="0.25">
      <c r="A3019" s="14" t="s">
        <v>6943</v>
      </c>
      <c r="B3019" s="14" t="s">
        <v>6944</v>
      </c>
      <c r="C3019" s="14" t="s">
        <v>35</v>
      </c>
    </row>
    <row r="3020" spans="1:3" s="18" customFormat="1" ht="17.25" customHeight="1" x14ac:dyDescent="0.25">
      <c r="A3020" s="14" t="str">
        <f>"04146880713"</f>
        <v>04146880713</v>
      </c>
      <c r="B3020" s="14" t="s">
        <v>10416</v>
      </c>
      <c r="C3020" s="14" t="s">
        <v>35</v>
      </c>
    </row>
    <row r="3021" spans="1:3" s="18" customFormat="1" ht="17.25" customHeight="1" x14ac:dyDescent="0.25">
      <c r="A3021" s="14" t="str">
        <f>"01333260717"</f>
        <v>01333260717</v>
      </c>
      <c r="B3021" s="14" t="s">
        <v>6903</v>
      </c>
      <c r="C3021" s="14" t="s">
        <v>35</v>
      </c>
    </row>
    <row r="3022" spans="1:3" s="18" customFormat="1" ht="17.25" customHeight="1" x14ac:dyDescent="0.25">
      <c r="A3022" s="14" t="s">
        <v>8357</v>
      </c>
      <c r="B3022" s="14" t="s">
        <v>8358</v>
      </c>
      <c r="C3022" s="14" t="s">
        <v>35</v>
      </c>
    </row>
    <row r="3023" spans="1:3" s="18" customFormat="1" ht="17.25" customHeight="1" x14ac:dyDescent="0.25">
      <c r="A3023" s="14" t="s">
        <v>6108</v>
      </c>
      <c r="B3023" s="14" t="s">
        <v>6109</v>
      </c>
      <c r="C3023" s="14" t="s">
        <v>35</v>
      </c>
    </row>
    <row r="3024" spans="1:3" s="18" customFormat="1" ht="17.25" customHeight="1" x14ac:dyDescent="0.25">
      <c r="A3024" s="14" t="s">
        <v>5271</v>
      </c>
      <c r="B3024" s="14" t="s">
        <v>5272</v>
      </c>
      <c r="C3024" s="14" t="s">
        <v>35</v>
      </c>
    </row>
    <row r="3025" spans="1:3" s="18" customFormat="1" ht="17.25" customHeight="1" x14ac:dyDescent="0.25">
      <c r="A3025" s="14" t="str">
        <f>"03710080718"</f>
        <v>03710080718</v>
      </c>
      <c r="B3025" s="14" t="s">
        <v>7223</v>
      </c>
      <c r="C3025" s="14" t="s">
        <v>35</v>
      </c>
    </row>
    <row r="3026" spans="1:3" s="18" customFormat="1" ht="17.25" customHeight="1" x14ac:dyDescent="0.25">
      <c r="A3026" s="14" t="str">
        <f>"03087290718"</f>
        <v>03087290718</v>
      </c>
      <c r="B3026" s="14" t="s">
        <v>1259</v>
      </c>
      <c r="C3026" s="14" t="s">
        <v>35</v>
      </c>
    </row>
    <row r="3027" spans="1:3" s="18" customFormat="1" ht="17.25" customHeight="1" x14ac:dyDescent="0.25">
      <c r="A3027" s="14" t="s">
        <v>8333</v>
      </c>
      <c r="B3027" s="14" t="s">
        <v>8334</v>
      </c>
      <c r="C3027" s="14" t="s">
        <v>35</v>
      </c>
    </row>
    <row r="3028" spans="1:3" s="18" customFormat="1" ht="17.25" customHeight="1" x14ac:dyDescent="0.25">
      <c r="A3028" s="14" t="s">
        <v>6909</v>
      </c>
      <c r="B3028" s="14" t="s">
        <v>6910</v>
      </c>
      <c r="C3028" s="14" t="s">
        <v>35</v>
      </c>
    </row>
    <row r="3029" spans="1:3" s="18" customFormat="1" ht="17.25" customHeight="1" x14ac:dyDescent="0.25">
      <c r="A3029" s="14" t="s">
        <v>6907</v>
      </c>
      <c r="B3029" s="14" t="s">
        <v>6908</v>
      </c>
      <c r="C3029" s="14" t="s">
        <v>35</v>
      </c>
    </row>
    <row r="3030" spans="1:3" s="18" customFormat="1" ht="17.25" customHeight="1" x14ac:dyDescent="0.25">
      <c r="A3030" s="14" t="s">
        <v>5042</v>
      </c>
      <c r="B3030" s="14" t="s">
        <v>5043</v>
      </c>
      <c r="C3030" s="14" t="s">
        <v>35</v>
      </c>
    </row>
    <row r="3031" spans="1:3" s="18" customFormat="1" ht="17.25" customHeight="1" x14ac:dyDescent="0.25">
      <c r="A3031" s="14" t="s">
        <v>5044</v>
      </c>
      <c r="B3031" s="14" t="s">
        <v>5045</v>
      </c>
      <c r="C3031" s="14" t="s">
        <v>35</v>
      </c>
    </row>
    <row r="3032" spans="1:3" s="18" customFormat="1" ht="17.25" customHeight="1" x14ac:dyDescent="0.25">
      <c r="A3032" s="14" t="s">
        <v>7266</v>
      </c>
      <c r="B3032" s="14" t="s">
        <v>7267</v>
      </c>
      <c r="C3032" s="14" t="s">
        <v>35</v>
      </c>
    </row>
    <row r="3033" spans="1:3" s="18" customFormat="1" ht="17.25" customHeight="1" x14ac:dyDescent="0.25">
      <c r="A3033" s="14" t="s">
        <v>9567</v>
      </c>
      <c r="B3033" s="14" t="s">
        <v>9568</v>
      </c>
      <c r="C3033" s="14" t="s">
        <v>35</v>
      </c>
    </row>
    <row r="3034" spans="1:3" s="18" customFormat="1" ht="17.25" customHeight="1" x14ac:dyDescent="0.25">
      <c r="A3034" s="14" t="s">
        <v>7343</v>
      </c>
      <c r="B3034" s="14" t="s">
        <v>7344</v>
      </c>
      <c r="C3034" s="14" t="s">
        <v>35</v>
      </c>
    </row>
    <row r="3035" spans="1:3" s="18" customFormat="1" ht="17.25" customHeight="1" x14ac:dyDescent="0.25">
      <c r="A3035" s="14" t="s">
        <v>7281</v>
      </c>
      <c r="B3035" s="14" t="s">
        <v>7282</v>
      </c>
      <c r="C3035" s="14" t="s">
        <v>35</v>
      </c>
    </row>
    <row r="3036" spans="1:3" s="18" customFormat="1" ht="17.25" customHeight="1" x14ac:dyDescent="0.25">
      <c r="A3036" s="14" t="s">
        <v>6013</v>
      </c>
      <c r="B3036" s="14" t="s">
        <v>6014</v>
      </c>
      <c r="C3036" s="14" t="s">
        <v>35</v>
      </c>
    </row>
    <row r="3037" spans="1:3" s="18" customFormat="1" ht="17.25" customHeight="1" x14ac:dyDescent="0.25">
      <c r="A3037" s="14" t="s">
        <v>8250</v>
      </c>
      <c r="B3037" s="14" t="s">
        <v>8251</v>
      </c>
      <c r="C3037" s="14" t="s">
        <v>35</v>
      </c>
    </row>
    <row r="3038" spans="1:3" s="18" customFormat="1" ht="17.25" customHeight="1" x14ac:dyDescent="0.25">
      <c r="A3038" s="14" t="s">
        <v>6112</v>
      </c>
      <c r="B3038" s="14" t="s">
        <v>6113</v>
      </c>
      <c r="C3038" s="14" t="s">
        <v>35</v>
      </c>
    </row>
    <row r="3039" spans="1:3" s="18" customFormat="1" ht="17.25" customHeight="1" x14ac:dyDescent="0.25">
      <c r="A3039" s="14" t="s">
        <v>820</v>
      </c>
      <c r="B3039" s="14" t="s">
        <v>821</v>
      </c>
      <c r="C3039" s="14" t="s">
        <v>35</v>
      </c>
    </row>
    <row r="3040" spans="1:3" s="18" customFormat="1" ht="17.25" customHeight="1" x14ac:dyDescent="0.25">
      <c r="A3040" s="14" t="s">
        <v>5210</v>
      </c>
      <c r="B3040" s="14" t="s">
        <v>5211</v>
      </c>
      <c r="C3040" s="14" t="s">
        <v>35</v>
      </c>
    </row>
    <row r="3041" spans="1:3" s="18" customFormat="1" ht="17.25" customHeight="1" x14ac:dyDescent="0.25">
      <c r="A3041" s="14" t="s">
        <v>5194</v>
      </c>
      <c r="B3041" s="14" t="s">
        <v>5195</v>
      </c>
      <c r="C3041" s="14" t="s">
        <v>35</v>
      </c>
    </row>
    <row r="3042" spans="1:3" s="18" customFormat="1" ht="17.25" customHeight="1" x14ac:dyDescent="0.25">
      <c r="A3042" s="14" t="s">
        <v>5212</v>
      </c>
      <c r="B3042" s="14" t="s">
        <v>5213</v>
      </c>
      <c r="C3042" s="14" t="s">
        <v>35</v>
      </c>
    </row>
    <row r="3043" spans="1:3" s="18" customFormat="1" ht="17.25" customHeight="1" x14ac:dyDescent="0.25">
      <c r="A3043" s="14" t="s">
        <v>5269</v>
      </c>
      <c r="B3043" s="14" t="s">
        <v>5270</v>
      </c>
      <c r="C3043" s="14" t="s">
        <v>35</v>
      </c>
    </row>
    <row r="3044" spans="1:3" s="18" customFormat="1" ht="17.25" customHeight="1" x14ac:dyDescent="0.25">
      <c r="A3044" s="14" t="s">
        <v>5253</v>
      </c>
      <c r="B3044" s="14" t="s">
        <v>5254</v>
      </c>
      <c r="C3044" s="14" t="s">
        <v>35</v>
      </c>
    </row>
    <row r="3045" spans="1:3" s="18" customFormat="1" ht="17.25" customHeight="1" x14ac:dyDescent="0.25">
      <c r="A3045" s="14" t="s">
        <v>7070</v>
      </c>
      <c r="B3045" s="14" t="s">
        <v>4238</v>
      </c>
      <c r="C3045" s="14" t="s">
        <v>35</v>
      </c>
    </row>
    <row r="3046" spans="1:3" s="18" customFormat="1" ht="17.25" customHeight="1" x14ac:dyDescent="0.25">
      <c r="A3046" s="14" t="s">
        <v>8794</v>
      </c>
      <c r="B3046" s="14" t="s">
        <v>8795</v>
      </c>
      <c r="C3046" s="14" t="s">
        <v>35</v>
      </c>
    </row>
    <row r="3047" spans="1:3" s="18" customFormat="1" ht="17.25" customHeight="1" x14ac:dyDescent="0.25">
      <c r="A3047" s="14" t="s">
        <v>7213</v>
      </c>
      <c r="B3047" s="14" t="s">
        <v>7214</v>
      </c>
      <c r="C3047" s="14" t="s">
        <v>35</v>
      </c>
    </row>
    <row r="3048" spans="1:3" s="18" customFormat="1" ht="17.25" customHeight="1" x14ac:dyDescent="0.25">
      <c r="A3048" s="14" t="s">
        <v>7011</v>
      </c>
      <c r="B3048" s="14" t="s">
        <v>7012</v>
      </c>
      <c r="C3048" s="14" t="s">
        <v>35</v>
      </c>
    </row>
    <row r="3049" spans="1:3" s="18" customFormat="1" ht="17.25" customHeight="1" x14ac:dyDescent="0.25">
      <c r="A3049" s="14" t="s">
        <v>7225</v>
      </c>
      <c r="B3049" s="14" t="s">
        <v>7226</v>
      </c>
      <c r="C3049" s="14" t="s">
        <v>35</v>
      </c>
    </row>
    <row r="3050" spans="1:3" s="18" customFormat="1" ht="17.25" customHeight="1" x14ac:dyDescent="0.25">
      <c r="A3050" s="14" t="s">
        <v>7709</v>
      </c>
      <c r="B3050" s="14" t="s">
        <v>7710</v>
      </c>
      <c r="C3050" s="14" t="s">
        <v>35</v>
      </c>
    </row>
    <row r="3051" spans="1:3" s="18" customFormat="1" ht="17.25" customHeight="1" x14ac:dyDescent="0.25">
      <c r="A3051" s="14" t="s">
        <v>1207</v>
      </c>
      <c r="B3051" s="14" t="s">
        <v>1208</v>
      </c>
      <c r="C3051" s="14" t="s">
        <v>35</v>
      </c>
    </row>
    <row r="3052" spans="1:3" s="18" customFormat="1" ht="17.25" customHeight="1" x14ac:dyDescent="0.25">
      <c r="A3052" s="14" t="s">
        <v>3670</v>
      </c>
      <c r="B3052" s="14" t="s">
        <v>3671</v>
      </c>
      <c r="C3052" s="14" t="s">
        <v>35</v>
      </c>
    </row>
    <row r="3053" spans="1:3" s="18" customFormat="1" ht="17.25" customHeight="1" x14ac:dyDescent="0.25">
      <c r="A3053" s="14" t="s">
        <v>5186</v>
      </c>
      <c r="B3053" s="14" t="s">
        <v>5187</v>
      </c>
      <c r="C3053" s="14" t="s">
        <v>35</v>
      </c>
    </row>
    <row r="3054" spans="1:3" s="18" customFormat="1" ht="17.25" customHeight="1" x14ac:dyDescent="0.25">
      <c r="A3054" s="14" t="s">
        <v>7455</v>
      </c>
      <c r="B3054" s="14" t="s">
        <v>7456</v>
      </c>
      <c r="C3054" s="14" t="s">
        <v>35</v>
      </c>
    </row>
    <row r="3055" spans="1:3" s="18" customFormat="1" ht="17.25" customHeight="1" x14ac:dyDescent="0.25">
      <c r="A3055" s="14" t="s">
        <v>6921</v>
      </c>
      <c r="B3055" s="14" t="s">
        <v>6922</v>
      </c>
      <c r="C3055" s="14" t="s">
        <v>35</v>
      </c>
    </row>
    <row r="3056" spans="1:3" s="18" customFormat="1" ht="17.25" customHeight="1" x14ac:dyDescent="0.25">
      <c r="A3056" s="14" t="s">
        <v>5129</v>
      </c>
      <c r="B3056" s="14" t="s">
        <v>5130</v>
      </c>
      <c r="C3056" s="14" t="s">
        <v>35</v>
      </c>
    </row>
    <row r="3057" spans="1:3" s="18" customFormat="1" ht="17.25" customHeight="1" x14ac:dyDescent="0.25">
      <c r="A3057" s="14" t="s">
        <v>5127</v>
      </c>
      <c r="B3057" s="14" t="s">
        <v>5128</v>
      </c>
      <c r="C3057" s="14" t="s">
        <v>35</v>
      </c>
    </row>
    <row r="3058" spans="1:3" s="18" customFormat="1" ht="17.25" customHeight="1" x14ac:dyDescent="0.25">
      <c r="A3058" s="14" t="s">
        <v>7457</v>
      </c>
      <c r="B3058" s="14" t="s">
        <v>7458</v>
      </c>
      <c r="C3058" s="14" t="s">
        <v>35</v>
      </c>
    </row>
    <row r="3059" spans="1:3" s="18" customFormat="1" ht="17.25" customHeight="1" x14ac:dyDescent="0.25">
      <c r="A3059" s="14" t="s">
        <v>7468</v>
      </c>
      <c r="B3059" s="14" t="s">
        <v>7469</v>
      </c>
      <c r="C3059" s="14" t="s">
        <v>35</v>
      </c>
    </row>
    <row r="3060" spans="1:3" s="18" customFormat="1" ht="17.25" customHeight="1" x14ac:dyDescent="0.25">
      <c r="A3060" s="14" t="s">
        <v>6919</v>
      </c>
      <c r="B3060" s="14" t="s">
        <v>6920</v>
      </c>
      <c r="C3060" s="14" t="s">
        <v>35</v>
      </c>
    </row>
    <row r="3061" spans="1:3" s="18" customFormat="1" ht="17.25" customHeight="1" x14ac:dyDescent="0.25">
      <c r="A3061" s="14" t="s">
        <v>6980</v>
      </c>
      <c r="B3061" s="14" t="s">
        <v>6981</v>
      </c>
      <c r="C3061" s="14" t="s">
        <v>35</v>
      </c>
    </row>
    <row r="3062" spans="1:3" s="18" customFormat="1" ht="17.25" customHeight="1" x14ac:dyDescent="0.25">
      <c r="A3062" s="14" t="s">
        <v>8319</v>
      </c>
      <c r="B3062" s="14" t="s">
        <v>8320</v>
      </c>
      <c r="C3062" s="14" t="s">
        <v>35</v>
      </c>
    </row>
    <row r="3063" spans="1:3" s="18" customFormat="1" ht="17.25" customHeight="1" x14ac:dyDescent="0.25">
      <c r="A3063" s="14" t="str">
        <f>"01454630714"</f>
        <v>01454630714</v>
      </c>
      <c r="B3063" s="14" t="s">
        <v>4829</v>
      </c>
      <c r="C3063" s="14" t="s">
        <v>35</v>
      </c>
    </row>
    <row r="3064" spans="1:3" s="18" customFormat="1" ht="17.25" customHeight="1" x14ac:dyDescent="0.25">
      <c r="A3064" s="14" t="s">
        <v>7181</v>
      </c>
      <c r="B3064" s="14" t="s">
        <v>7182</v>
      </c>
      <c r="C3064" s="14" t="s">
        <v>35</v>
      </c>
    </row>
    <row r="3065" spans="1:3" s="18" customFormat="1" ht="17.25" customHeight="1" x14ac:dyDescent="0.25">
      <c r="A3065" s="14" t="s">
        <v>7183</v>
      </c>
      <c r="B3065" s="14" t="s">
        <v>7184</v>
      </c>
      <c r="C3065" s="14" t="s">
        <v>35</v>
      </c>
    </row>
    <row r="3066" spans="1:3" s="18" customFormat="1" ht="17.25" customHeight="1" x14ac:dyDescent="0.25">
      <c r="A3066" s="14" t="s">
        <v>6026</v>
      </c>
      <c r="B3066" s="14" t="s">
        <v>6027</v>
      </c>
      <c r="C3066" s="14" t="s">
        <v>35</v>
      </c>
    </row>
    <row r="3067" spans="1:3" s="18" customFormat="1" ht="17.25" customHeight="1" x14ac:dyDescent="0.25">
      <c r="A3067" s="14" t="s">
        <v>6040</v>
      </c>
      <c r="B3067" s="14" t="s">
        <v>6041</v>
      </c>
      <c r="C3067" s="14" t="s">
        <v>35</v>
      </c>
    </row>
    <row r="3068" spans="1:3" s="18" customFormat="1" ht="17.25" customHeight="1" x14ac:dyDescent="0.25">
      <c r="A3068" s="14" t="s">
        <v>8442</v>
      </c>
      <c r="B3068" s="14" t="s">
        <v>8443</v>
      </c>
      <c r="C3068" s="14" t="s">
        <v>35</v>
      </c>
    </row>
    <row r="3069" spans="1:3" s="18" customFormat="1" ht="17.25" customHeight="1" x14ac:dyDescent="0.25">
      <c r="A3069" s="14" t="s">
        <v>9782</v>
      </c>
      <c r="B3069" s="14" t="s">
        <v>9783</v>
      </c>
      <c r="C3069" s="14" t="s">
        <v>35</v>
      </c>
    </row>
    <row r="3070" spans="1:3" s="18" customFormat="1" ht="17.25" customHeight="1" x14ac:dyDescent="0.25">
      <c r="A3070" s="14" t="s">
        <v>5495</v>
      </c>
      <c r="B3070" s="14" t="s">
        <v>5496</v>
      </c>
      <c r="C3070" s="14" t="s">
        <v>35</v>
      </c>
    </row>
    <row r="3071" spans="1:3" s="18" customFormat="1" ht="17.25" customHeight="1" x14ac:dyDescent="0.25">
      <c r="A3071" s="14" t="s">
        <v>818</v>
      </c>
      <c r="B3071" s="14" t="s">
        <v>819</v>
      </c>
      <c r="C3071" s="14" t="s">
        <v>35</v>
      </c>
    </row>
    <row r="3072" spans="1:3" s="18" customFormat="1" ht="17.25" customHeight="1" x14ac:dyDescent="0.25">
      <c r="A3072" s="14" t="s">
        <v>5544</v>
      </c>
      <c r="B3072" s="14" t="s">
        <v>5545</v>
      </c>
      <c r="C3072" s="14" t="s">
        <v>35</v>
      </c>
    </row>
    <row r="3073" spans="1:3" s="18" customFormat="1" ht="17.25" customHeight="1" x14ac:dyDescent="0.25">
      <c r="A3073" s="14" t="s">
        <v>7205</v>
      </c>
      <c r="B3073" s="14" t="s">
        <v>7206</v>
      </c>
      <c r="C3073" s="14" t="s">
        <v>35</v>
      </c>
    </row>
    <row r="3074" spans="1:3" s="18" customFormat="1" ht="17.25" customHeight="1" x14ac:dyDescent="0.25">
      <c r="A3074" s="14" t="s">
        <v>5622</v>
      </c>
      <c r="B3074" s="14" t="s">
        <v>5623</v>
      </c>
      <c r="C3074" s="14" t="s">
        <v>35</v>
      </c>
    </row>
    <row r="3075" spans="1:3" s="18" customFormat="1" ht="17.25" customHeight="1" x14ac:dyDescent="0.25">
      <c r="A3075" s="14" t="s">
        <v>5255</v>
      </c>
      <c r="B3075" s="14" t="s">
        <v>5256</v>
      </c>
      <c r="C3075" s="14" t="s">
        <v>35</v>
      </c>
    </row>
    <row r="3076" spans="1:3" s="18" customFormat="1" ht="17.25" customHeight="1" x14ac:dyDescent="0.25">
      <c r="A3076" s="14" t="s">
        <v>5257</v>
      </c>
      <c r="B3076" s="14" t="s">
        <v>5258</v>
      </c>
      <c r="C3076" s="14" t="s">
        <v>35</v>
      </c>
    </row>
    <row r="3077" spans="1:3" s="18" customFormat="1" ht="17.25" customHeight="1" x14ac:dyDescent="0.25">
      <c r="A3077" s="14" t="s">
        <v>7463</v>
      </c>
      <c r="B3077" s="14" t="s">
        <v>7464</v>
      </c>
      <c r="C3077" s="14" t="s">
        <v>35</v>
      </c>
    </row>
    <row r="3078" spans="1:3" s="18" customFormat="1" ht="17.25" customHeight="1" x14ac:dyDescent="0.25">
      <c r="A3078" s="14" t="s">
        <v>5259</v>
      </c>
      <c r="B3078" s="14" t="s">
        <v>5260</v>
      </c>
      <c r="C3078" s="14" t="s">
        <v>35</v>
      </c>
    </row>
    <row r="3079" spans="1:3" s="18" customFormat="1" ht="17.25" customHeight="1" x14ac:dyDescent="0.25">
      <c r="A3079" s="14" t="str">
        <f>"03818140711"</f>
        <v>03818140711</v>
      </c>
      <c r="B3079" s="14" t="s">
        <v>5275</v>
      </c>
      <c r="C3079" s="14" t="s">
        <v>35</v>
      </c>
    </row>
    <row r="3080" spans="1:3" s="18" customFormat="1" ht="17.25" customHeight="1" x14ac:dyDescent="0.25">
      <c r="A3080" s="14" t="str">
        <f>"04052730712"</f>
        <v>04052730712</v>
      </c>
      <c r="B3080" s="14" t="s">
        <v>7296</v>
      </c>
      <c r="C3080" s="14" t="s">
        <v>35</v>
      </c>
    </row>
    <row r="3081" spans="1:3" s="18" customFormat="1" ht="17.25" customHeight="1" x14ac:dyDescent="0.25">
      <c r="A3081" s="14" t="str">
        <f>"03770630717"</f>
        <v>03770630717</v>
      </c>
      <c r="B3081" s="14" t="s">
        <v>7300</v>
      </c>
      <c r="C3081" s="14" t="s">
        <v>35</v>
      </c>
    </row>
    <row r="3082" spans="1:3" s="18" customFormat="1" ht="17.25" customHeight="1" x14ac:dyDescent="0.25">
      <c r="A3082" s="14" t="str">
        <f>"03886290711"</f>
        <v>03886290711</v>
      </c>
      <c r="B3082" s="14" t="s">
        <v>7775</v>
      </c>
      <c r="C3082" s="14" t="s">
        <v>35</v>
      </c>
    </row>
    <row r="3083" spans="1:3" s="18" customFormat="1" ht="17.25" customHeight="1" x14ac:dyDescent="0.25">
      <c r="A3083" s="14" t="str">
        <f>"03055760718"</f>
        <v>03055760718</v>
      </c>
      <c r="B3083" s="14" t="s">
        <v>3041</v>
      </c>
      <c r="C3083" s="14" t="s">
        <v>35</v>
      </c>
    </row>
    <row r="3084" spans="1:3" s="18" customFormat="1" ht="17.25" customHeight="1" x14ac:dyDescent="0.25">
      <c r="A3084" s="14" t="str">
        <f>"04002110718"</f>
        <v>04002110718</v>
      </c>
      <c r="B3084" s="14" t="s">
        <v>7342</v>
      </c>
      <c r="C3084" s="14" t="s">
        <v>35</v>
      </c>
    </row>
    <row r="3085" spans="1:3" s="18" customFormat="1" ht="17.25" customHeight="1" x14ac:dyDescent="0.25">
      <c r="A3085" s="14" t="str">
        <f>"03713960718"</f>
        <v>03713960718</v>
      </c>
      <c r="B3085" s="14" t="s">
        <v>6075</v>
      </c>
      <c r="C3085" s="14" t="s">
        <v>35</v>
      </c>
    </row>
    <row r="3086" spans="1:3" s="18" customFormat="1" ht="17.25" customHeight="1" x14ac:dyDescent="0.25">
      <c r="A3086" s="14" t="str">
        <f>"03637650718"</f>
        <v>03637650718</v>
      </c>
      <c r="B3086" s="14" t="s">
        <v>3115</v>
      </c>
      <c r="C3086" s="14" t="s">
        <v>35</v>
      </c>
    </row>
    <row r="3087" spans="1:3" s="18" customFormat="1" ht="17.25" customHeight="1" x14ac:dyDescent="0.25">
      <c r="A3087" s="14" t="str">
        <f>"03879450710"</f>
        <v>03879450710</v>
      </c>
      <c r="B3087" s="14" t="s">
        <v>7297</v>
      </c>
      <c r="C3087" s="14" t="s">
        <v>35</v>
      </c>
    </row>
    <row r="3088" spans="1:3" s="18" customFormat="1" ht="17.25" customHeight="1" x14ac:dyDescent="0.25">
      <c r="A3088" s="14" t="str">
        <f>"04018870719"</f>
        <v>04018870719</v>
      </c>
      <c r="B3088" s="14" t="s">
        <v>64</v>
      </c>
      <c r="C3088" s="14" t="s">
        <v>35</v>
      </c>
    </row>
    <row r="3089" spans="1:3" s="18" customFormat="1" ht="17.25" customHeight="1" x14ac:dyDescent="0.25">
      <c r="A3089" s="14" t="str">
        <f>"03843540711"</f>
        <v>03843540711</v>
      </c>
      <c r="B3089" s="14" t="s">
        <v>6173</v>
      </c>
      <c r="C3089" s="14" t="s">
        <v>35</v>
      </c>
    </row>
    <row r="3090" spans="1:3" s="18" customFormat="1" ht="17.25" customHeight="1" x14ac:dyDescent="0.25">
      <c r="A3090" s="14" t="str">
        <f>"03861850711"</f>
        <v>03861850711</v>
      </c>
      <c r="B3090" s="14" t="s">
        <v>34</v>
      </c>
      <c r="C3090" s="14" t="s">
        <v>35</v>
      </c>
    </row>
    <row r="3091" spans="1:3" s="18" customFormat="1" ht="17.25" customHeight="1" x14ac:dyDescent="0.25">
      <c r="A3091" s="14" t="str">
        <f>"04105630711"</f>
        <v>04105630711</v>
      </c>
      <c r="B3091" s="14" t="s">
        <v>10103</v>
      </c>
      <c r="C3091" s="14" t="s">
        <v>35</v>
      </c>
    </row>
    <row r="3092" spans="1:3" s="18" customFormat="1" ht="17.25" customHeight="1" x14ac:dyDescent="0.25">
      <c r="A3092" s="14" t="str">
        <f>"03374940710"</f>
        <v>03374940710</v>
      </c>
      <c r="B3092" s="14" t="s">
        <v>10602</v>
      </c>
      <c r="C3092" s="14" t="s">
        <v>35</v>
      </c>
    </row>
    <row r="3093" spans="1:3" s="18" customFormat="1" ht="17.25" customHeight="1" x14ac:dyDescent="0.25">
      <c r="A3093" s="14" t="str">
        <f>"04107410716"</f>
        <v>04107410716</v>
      </c>
      <c r="B3093" s="14" t="s">
        <v>5555</v>
      </c>
      <c r="C3093" s="14" t="s">
        <v>35</v>
      </c>
    </row>
    <row r="3094" spans="1:3" s="18" customFormat="1" ht="17.25" customHeight="1" x14ac:dyDescent="0.25">
      <c r="A3094" s="14" t="str">
        <f>"03742030715"</f>
        <v>03742030715</v>
      </c>
      <c r="B3094" s="14" t="s">
        <v>8793</v>
      </c>
      <c r="C3094" s="14" t="s">
        <v>35</v>
      </c>
    </row>
    <row r="3095" spans="1:3" s="18" customFormat="1" ht="17.25" customHeight="1" x14ac:dyDescent="0.25">
      <c r="A3095" s="14" t="str">
        <f>"04222990717"</f>
        <v>04222990717</v>
      </c>
      <c r="B3095" s="14" t="s">
        <v>5983</v>
      </c>
      <c r="C3095" s="14" t="s">
        <v>35</v>
      </c>
    </row>
    <row r="3096" spans="1:3" s="18" customFormat="1" ht="17.25" customHeight="1" x14ac:dyDescent="0.25">
      <c r="A3096" s="14">
        <v>13857521002</v>
      </c>
      <c r="B3096" s="14" t="s">
        <v>5626</v>
      </c>
      <c r="C3096" s="14" t="s">
        <v>35</v>
      </c>
    </row>
    <row r="3097" spans="1:3" s="18" customFormat="1" ht="17.25" customHeight="1" x14ac:dyDescent="0.25">
      <c r="A3097" s="14" t="str">
        <f>"04050280710"</f>
        <v>04050280710</v>
      </c>
      <c r="B3097" s="14" t="s">
        <v>7031</v>
      </c>
      <c r="C3097" s="14" t="s">
        <v>35</v>
      </c>
    </row>
    <row r="3098" spans="1:3" s="18" customFormat="1" ht="17.25" customHeight="1" x14ac:dyDescent="0.25">
      <c r="A3098" s="14" t="str">
        <f>"04115890719"</f>
        <v>04115890719</v>
      </c>
      <c r="B3098" s="14" t="s">
        <v>7836</v>
      </c>
      <c r="C3098" s="14" t="s">
        <v>35</v>
      </c>
    </row>
    <row r="3099" spans="1:3" s="18" customFormat="1" ht="17.25" customHeight="1" x14ac:dyDescent="0.25">
      <c r="A3099" s="14" t="str">
        <f>"03722060716"</f>
        <v>03722060716</v>
      </c>
      <c r="B3099" s="14" t="s">
        <v>7053</v>
      </c>
      <c r="C3099" s="14" t="s">
        <v>35</v>
      </c>
    </row>
    <row r="3100" spans="1:3" s="18" customFormat="1" ht="17.25" customHeight="1" x14ac:dyDescent="0.25">
      <c r="A3100" s="14" t="str">
        <f>"03694120712"</f>
        <v>03694120712</v>
      </c>
      <c r="B3100" s="14" t="s">
        <v>8476</v>
      </c>
      <c r="C3100" s="14" t="s">
        <v>35</v>
      </c>
    </row>
    <row r="3101" spans="1:3" s="18" customFormat="1" ht="17.25" customHeight="1" x14ac:dyDescent="0.25">
      <c r="A3101" s="14" t="str">
        <f>"04127610717"</f>
        <v>04127610717</v>
      </c>
      <c r="B3101" s="14" t="s">
        <v>7518</v>
      </c>
      <c r="C3101" s="14" t="s">
        <v>35</v>
      </c>
    </row>
    <row r="3102" spans="1:3" s="18" customFormat="1" ht="17.25" customHeight="1" x14ac:dyDescent="0.25">
      <c r="A3102" s="14" t="str">
        <f>"04267640714"</f>
        <v>04267640714</v>
      </c>
      <c r="B3102" s="14" t="s">
        <v>6270</v>
      </c>
      <c r="C3102" s="14" t="s">
        <v>35</v>
      </c>
    </row>
    <row r="3103" spans="1:3" s="18" customFormat="1" ht="17.25" customHeight="1" x14ac:dyDescent="0.25">
      <c r="A3103" s="14" t="str">
        <f>"03843650718"</f>
        <v>03843650718</v>
      </c>
      <c r="B3103" s="14" t="s">
        <v>8086</v>
      </c>
      <c r="C3103" s="14" t="s">
        <v>35</v>
      </c>
    </row>
    <row r="3104" spans="1:3" s="18" customFormat="1" ht="17.25" customHeight="1" x14ac:dyDescent="0.25">
      <c r="A3104" s="14" t="str">
        <f>"04074080716"</f>
        <v>04074080716</v>
      </c>
      <c r="B3104" s="14" t="s">
        <v>7054</v>
      </c>
      <c r="C3104" s="14" t="s">
        <v>35</v>
      </c>
    </row>
    <row r="3105" spans="1:3" s="18" customFormat="1" ht="17.25" customHeight="1" x14ac:dyDescent="0.25">
      <c r="A3105" s="14" t="str">
        <f>"04289300719"</f>
        <v>04289300719</v>
      </c>
      <c r="B3105" s="14" t="s">
        <v>7863</v>
      </c>
      <c r="C3105" s="14" t="s">
        <v>35</v>
      </c>
    </row>
    <row r="3106" spans="1:3" s="18" customFormat="1" ht="17.25" customHeight="1" x14ac:dyDescent="0.25">
      <c r="A3106" s="14" t="str">
        <f>"03719590717"</f>
        <v>03719590717</v>
      </c>
      <c r="B3106" s="14" t="s">
        <v>7624</v>
      </c>
      <c r="C3106" s="14" t="s">
        <v>35</v>
      </c>
    </row>
    <row r="3107" spans="1:3" s="18" customFormat="1" ht="17.25" customHeight="1" x14ac:dyDescent="0.25">
      <c r="A3107" s="14" t="str">
        <f>"04084110719"</f>
        <v>04084110719</v>
      </c>
      <c r="B3107" s="14" t="s">
        <v>6917</v>
      </c>
      <c r="C3107" s="14" t="s">
        <v>35</v>
      </c>
    </row>
    <row r="3108" spans="1:3" s="18" customFormat="1" ht="17.25" customHeight="1" x14ac:dyDescent="0.25">
      <c r="A3108" s="14" t="str">
        <f>"04022340717"</f>
        <v>04022340717</v>
      </c>
      <c r="B3108" s="14" t="s">
        <v>4994</v>
      </c>
      <c r="C3108" s="14" t="s">
        <v>35</v>
      </c>
    </row>
    <row r="3109" spans="1:3" s="18" customFormat="1" ht="17.25" customHeight="1" x14ac:dyDescent="0.25">
      <c r="A3109" s="14" t="str">
        <f>"03607670712"</f>
        <v>03607670712</v>
      </c>
      <c r="B3109" s="14" t="s">
        <v>8433</v>
      </c>
      <c r="C3109" s="14" t="s">
        <v>35</v>
      </c>
    </row>
    <row r="3110" spans="1:3" s="18" customFormat="1" ht="17.25" customHeight="1" x14ac:dyDescent="0.25">
      <c r="A3110" s="14" t="str">
        <f>"04211220712"</f>
        <v>04211220712</v>
      </c>
      <c r="B3110" s="14" t="s">
        <v>8275</v>
      </c>
      <c r="C3110" s="14" t="s">
        <v>35</v>
      </c>
    </row>
    <row r="3111" spans="1:3" s="18" customFormat="1" ht="17.25" customHeight="1" x14ac:dyDescent="0.25">
      <c r="A3111" s="14" t="str">
        <f>"04150970715"</f>
        <v>04150970715</v>
      </c>
      <c r="B3111" s="14" t="s">
        <v>8916</v>
      </c>
      <c r="C3111" s="14" t="s">
        <v>35</v>
      </c>
    </row>
    <row r="3112" spans="1:3" s="18" customFormat="1" ht="17.25" customHeight="1" x14ac:dyDescent="0.25">
      <c r="A3112" s="14" t="str">
        <f>"03505050710"</f>
        <v>03505050710</v>
      </c>
      <c r="B3112" s="14" t="s">
        <v>6990</v>
      </c>
      <c r="C3112" s="14" t="s">
        <v>35</v>
      </c>
    </row>
    <row r="3113" spans="1:3" s="18" customFormat="1" ht="17.25" customHeight="1" x14ac:dyDescent="0.25">
      <c r="A3113" s="14" t="str">
        <f>"03544670718"</f>
        <v>03544670718</v>
      </c>
      <c r="B3113" s="14" t="s">
        <v>7092</v>
      </c>
      <c r="C3113" s="14" t="s">
        <v>35</v>
      </c>
    </row>
    <row r="3114" spans="1:3" s="18" customFormat="1" ht="17.25" customHeight="1" x14ac:dyDescent="0.25">
      <c r="A3114" s="14" t="s">
        <v>3486</v>
      </c>
      <c r="B3114" s="14" t="s">
        <v>3487</v>
      </c>
      <c r="C3114" s="14" t="s">
        <v>35</v>
      </c>
    </row>
    <row r="3115" spans="1:3" s="18" customFormat="1" ht="17.25" customHeight="1" x14ac:dyDescent="0.25">
      <c r="A3115" s="14" t="str">
        <f>"03892780713"</f>
        <v>03892780713</v>
      </c>
      <c r="B3115" s="14" t="s">
        <v>822</v>
      </c>
      <c r="C3115" s="14" t="s">
        <v>35</v>
      </c>
    </row>
    <row r="3116" spans="1:3" s="18" customFormat="1" ht="17.25" customHeight="1" x14ac:dyDescent="0.25">
      <c r="A3116" s="14" t="str">
        <f>"03835050711"</f>
        <v>03835050711</v>
      </c>
      <c r="B3116" s="14" t="s">
        <v>7325</v>
      </c>
      <c r="C3116" s="14" t="s">
        <v>35</v>
      </c>
    </row>
    <row r="3117" spans="1:3" s="18" customFormat="1" ht="17.25" customHeight="1" x14ac:dyDescent="0.25">
      <c r="A3117" s="14" t="str">
        <f>"04123050710"</f>
        <v>04123050710</v>
      </c>
      <c r="B3117" s="14" t="s">
        <v>7232</v>
      </c>
      <c r="C3117" s="14" t="s">
        <v>35</v>
      </c>
    </row>
    <row r="3118" spans="1:3" s="18" customFormat="1" ht="17.25" customHeight="1" x14ac:dyDescent="0.25">
      <c r="A3118" s="14" t="str">
        <f>"04117690711"</f>
        <v>04117690711</v>
      </c>
      <c r="B3118" s="14" t="s">
        <v>7237</v>
      </c>
      <c r="C3118" s="14" t="s">
        <v>35</v>
      </c>
    </row>
    <row r="3119" spans="1:3" s="18" customFormat="1" ht="17.25" customHeight="1" x14ac:dyDescent="0.25">
      <c r="A3119" s="14" t="str">
        <f>"04177350719"</f>
        <v>04177350719</v>
      </c>
      <c r="B3119" s="14" t="s">
        <v>7204</v>
      </c>
      <c r="C3119" s="14" t="s">
        <v>35</v>
      </c>
    </row>
    <row r="3120" spans="1:3" s="18" customFormat="1" ht="17.25" customHeight="1" x14ac:dyDescent="0.25">
      <c r="A3120" s="14" t="s">
        <v>2431</v>
      </c>
      <c r="B3120" s="14" t="s">
        <v>2432</v>
      </c>
      <c r="C3120" s="14" t="s">
        <v>35</v>
      </c>
    </row>
    <row r="3121" spans="1:3" s="18" customFormat="1" ht="17.25" customHeight="1" x14ac:dyDescent="0.25">
      <c r="A3121" s="14" t="s">
        <v>5261</v>
      </c>
      <c r="B3121" s="14" t="s">
        <v>5262</v>
      </c>
      <c r="C3121" s="14" t="s">
        <v>35</v>
      </c>
    </row>
    <row r="3122" spans="1:3" s="18" customFormat="1" ht="17.25" customHeight="1" x14ac:dyDescent="0.25">
      <c r="A3122" s="14" t="s">
        <v>1105</v>
      </c>
      <c r="B3122" s="14" t="s">
        <v>1106</v>
      </c>
      <c r="C3122" s="14" t="s">
        <v>35</v>
      </c>
    </row>
    <row r="3123" spans="1:3" s="18" customFormat="1" ht="17.25" customHeight="1" x14ac:dyDescent="0.25">
      <c r="A3123" s="14" t="s">
        <v>3324</v>
      </c>
      <c r="B3123" s="14" t="s">
        <v>3325</v>
      </c>
      <c r="C3123" s="14" t="s">
        <v>35</v>
      </c>
    </row>
    <row r="3124" spans="1:3" s="18" customFormat="1" ht="17.25" customHeight="1" x14ac:dyDescent="0.25">
      <c r="A3124" s="14" t="s">
        <v>5070</v>
      </c>
      <c r="B3124" s="14" t="s">
        <v>5071</v>
      </c>
      <c r="C3124" s="14" t="s">
        <v>35</v>
      </c>
    </row>
    <row r="3125" spans="1:3" s="18" customFormat="1" ht="17.25" customHeight="1" x14ac:dyDescent="0.25">
      <c r="A3125" s="14" t="s">
        <v>8272</v>
      </c>
      <c r="B3125" s="14" t="s">
        <v>8273</v>
      </c>
      <c r="C3125" s="14" t="s">
        <v>35</v>
      </c>
    </row>
    <row r="3126" spans="1:3" s="18" customFormat="1" ht="17.25" customHeight="1" x14ac:dyDescent="0.25">
      <c r="A3126" s="14" t="s">
        <v>7434</v>
      </c>
      <c r="B3126" s="14" t="s">
        <v>7435</v>
      </c>
      <c r="C3126" s="14" t="s">
        <v>35</v>
      </c>
    </row>
    <row r="3127" spans="1:3" s="18" customFormat="1" ht="17.25" customHeight="1" x14ac:dyDescent="0.25">
      <c r="A3127" s="14" t="str">
        <f>"03664180712"</f>
        <v>03664180712</v>
      </c>
      <c r="B3127" s="14" t="s">
        <v>7229</v>
      </c>
      <c r="C3127" s="14" t="s">
        <v>35</v>
      </c>
    </row>
    <row r="3128" spans="1:3" s="18" customFormat="1" ht="17.25" customHeight="1" x14ac:dyDescent="0.25">
      <c r="A3128" s="14" t="str">
        <f>"03465100711"</f>
        <v>03465100711</v>
      </c>
      <c r="B3128" s="14" t="s">
        <v>9789</v>
      </c>
      <c r="C3128" s="14" t="s">
        <v>35</v>
      </c>
    </row>
    <row r="3129" spans="1:3" s="18" customFormat="1" ht="17.25" customHeight="1" x14ac:dyDescent="0.25">
      <c r="A3129" s="14" t="s">
        <v>7230</v>
      </c>
      <c r="B3129" s="14" t="s">
        <v>7231</v>
      </c>
      <c r="C3129" s="14" t="s">
        <v>35</v>
      </c>
    </row>
    <row r="3130" spans="1:3" s="18" customFormat="1" ht="17.25" customHeight="1" x14ac:dyDescent="0.25">
      <c r="A3130" s="14" t="str">
        <f>"03664700717"</f>
        <v>03664700717</v>
      </c>
      <c r="B3130" s="14" t="s">
        <v>8359</v>
      </c>
      <c r="C3130" s="14" t="s">
        <v>35</v>
      </c>
    </row>
    <row r="3131" spans="1:3" s="18" customFormat="1" ht="17.25" customHeight="1" x14ac:dyDescent="0.25">
      <c r="A3131" s="14" t="s">
        <v>2944</v>
      </c>
      <c r="B3131" s="14" t="s">
        <v>2945</v>
      </c>
      <c r="C3131" s="14" t="s">
        <v>35</v>
      </c>
    </row>
    <row r="3132" spans="1:3" s="18" customFormat="1" ht="17.25" customHeight="1" x14ac:dyDescent="0.25">
      <c r="A3132" s="14" t="s">
        <v>7451</v>
      </c>
      <c r="B3132" s="14" t="s">
        <v>7452</v>
      </c>
      <c r="C3132" s="14" t="s">
        <v>35</v>
      </c>
    </row>
    <row r="3133" spans="1:3" s="18" customFormat="1" ht="17.25" customHeight="1" x14ac:dyDescent="0.25">
      <c r="A3133" s="14" t="str">
        <f>"04024630719"</f>
        <v>04024630719</v>
      </c>
      <c r="B3133" s="14" t="s">
        <v>6874</v>
      </c>
      <c r="C3133" s="14" t="s">
        <v>35</v>
      </c>
    </row>
    <row r="3134" spans="1:3" s="18" customFormat="1" ht="17.25" customHeight="1" x14ac:dyDescent="0.25">
      <c r="A3134" s="14" t="s">
        <v>8105</v>
      </c>
      <c r="B3134" s="14" t="s">
        <v>8106</v>
      </c>
      <c r="C3134" s="14" t="s">
        <v>35</v>
      </c>
    </row>
    <row r="3135" spans="1:3" s="18" customFormat="1" ht="17.25" customHeight="1" x14ac:dyDescent="0.25">
      <c r="A3135" s="14" t="str">
        <f>"03304120714"</f>
        <v>03304120714</v>
      </c>
      <c r="B3135" s="14" t="s">
        <v>7415</v>
      </c>
      <c r="C3135" s="14" t="s">
        <v>35</v>
      </c>
    </row>
    <row r="3136" spans="1:3" s="18" customFormat="1" ht="17.25" customHeight="1" x14ac:dyDescent="0.25">
      <c r="A3136" s="14" t="str">
        <f>"03710120712"</f>
        <v>03710120712</v>
      </c>
      <c r="B3136" s="14" t="s">
        <v>6427</v>
      </c>
      <c r="C3136" s="14" t="s">
        <v>35</v>
      </c>
    </row>
    <row r="3137" spans="1:3" s="18" customFormat="1" ht="17.25" customHeight="1" x14ac:dyDescent="0.25">
      <c r="A3137" s="14" t="str">
        <f>"04181260714"</f>
        <v>04181260714</v>
      </c>
      <c r="B3137" s="14" t="s">
        <v>6126</v>
      </c>
      <c r="C3137" s="14" t="s">
        <v>35</v>
      </c>
    </row>
    <row r="3138" spans="1:3" s="18" customFormat="1" ht="17.25" customHeight="1" x14ac:dyDescent="0.25">
      <c r="A3138" s="14" t="str">
        <f>"03855620716"</f>
        <v>03855620716</v>
      </c>
      <c r="B3138" s="14" t="s">
        <v>8254</v>
      </c>
      <c r="C3138" s="14" t="s">
        <v>35</v>
      </c>
    </row>
    <row r="3139" spans="1:3" s="18" customFormat="1" ht="17.25" customHeight="1" x14ac:dyDescent="0.25">
      <c r="A3139" s="14" t="str">
        <f>"03457350712"</f>
        <v>03457350712</v>
      </c>
      <c r="B3139" s="14" t="s">
        <v>5883</v>
      </c>
      <c r="C3139" s="14" t="s">
        <v>35</v>
      </c>
    </row>
    <row r="3140" spans="1:3" s="18" customFormat="1" ht="17.25" customHeight="1" x14ac:dyDescent="0.25">
      <c r="A3140" s="14" t="s">
        <v>8321</v>
      </c>
      <c r="B3140" s="14" t="s">
        <v>8322</v>
      </c>
      <c r="C3140" s="14" t="s">
        <v>35</v>
      </c>
    </row>
    <row r="3141" spans="1:3" s="18" customFormat="1" ht="17.25" customHeight="1" x14ac:dyDescent="0.25">
      <c r="A3141" s="14" t="s">
        <v>5144</v>
      </c>
      <c r="B3141" s="14" t="s">
        <v>5145</v>
      </c>
      <c r="C3141" s="14" t="s">
        <v>35</v>
      </c>
    </row>
    <row r="3142" spans="1:3" s="18" customFormat="1" ht="17.25" customHeight="1" x14ac:dyDescent="0.25">
      <c r="A3142" s="14" t="s">
        <v>6224</v>
      </c>
      <c r="B3142" s="14" t="s">
        <v>6225</v>
      </c>
      <c r="C3142" s="14" t="s">
        <v>35</v>
      </c>
    </row>
    <row r="3143" spans="1:3" s="18" customFormat="1" ht="17.25" customHeight="1" x14ac:dyDescent="0.25">
      <c r="A3143" s="14" t="s">
        <v>6028</v>
      </c>
      <c r="B3143" s="14" t="s">
        <v>6029</v>
      </c>
      <c r="C3143" s="14" t="s">
        <v>35</v>
      </c>
    </row>
    <row r="3144" spans="1:3" s="18" customFormat="1" ht="17.25" customHeight="1" x14ac:dyDescent="0.25">
      <c r="A3144" s="14" t="s">
        <v>6024</v>
      </c>
      <c r="B3144" s="14" t="s">
        <v>6025</v>
      </c>
      <c r="C3144" s="14" t="s">
        <v>35</v>
      </c>
    </row>
    <row r="3145" spans="1:3" s="18" customFormat="1" ht="17.25" customHeight="1" x14ac:dyDescent="0.25">
      <c r="A3145" s="14" t="s">
        <v>5904</v>
      </c>
      <c r="B3145" s="14" t="s">
        <v>5905</v>
      </c>
      <c r="C3145" s="14" t="s">
        <v>35</v>
      </c>
    </row>
    <row r="3146" spans="1:3" s="18" customFormat="1" ht="17.25" customHeight="1" x14ac:dyDescent="0.25">
      <c r="A3146" s="14" t="str">
        <f>"03501210714"</f>
        <v>03501210714</v>
      </c>
      <c r="B3146" s="14" t="s">
        <v>2834</v>
      </c>
      <c r="C3146" s="14" t="s">
        <v>35</v>
      </c>
    </row>
    <row r="3147" spans="1:3" s="18" customFormat="1" ht="17.25" customHeight="1" x14ac:dyDescent="0.25">
      <c r="A3147" s="14" t="s">
        <v>805</v>
      </c>
      <c r="B3147" s="14" t="s">
        <v>806</v>
      </c>
      <c r="C3147" s="14" t="s">
        <v>35</v>
      </c>
    </row>
    <row r="3148" spans="1:3" s="18" customFormat="1" ht="17.25" customHeight="1" x14ac:dyDescent="0.25">
      <c r="A3148" s="14" t="s">
        <v>8033</v>
      </c>
      <c r="B3148" s="14" t="s">
        <v>8034</v>
      </c>
      <c r="C3148" s="14" t="s">
        <v>35</v>
      </c>
    </row>
    <row r="3149" spans="1:3" s="18" customFormat="1" ht="17.25" customHeight="1" x14ac:dyDescent="0.25">
      <c r="A3149" s="14" t="s">
        <v>8914</v>
      </c>
      <c r="B3149" s="14" t="s">
        <v>8915</v>
      </c>
      <c r="C3149" s="14" t="s">
        <v>35</v>
      </c>
    </row>
    <row r="3150" spans="1:3" s="18" customFormat="1" ht="17.25" customHeight="1" x14ac:dyDescent="0.25">
      <c r="A3150" s="14" t="s">
        <v>6122</v>
      </c>
      <c r="B3150" s="14" t="s">
        <v>6123</v>
      </c>
      <c r="C3150" s="14" t="s">
        <v>35</v>
      </c>
    </row>
    <row r="3151" spans="1:3" s="18" customFormat="1" ht="17.25" customHeight="1" x14ac:dyDescent="0.25">
      <c r="A3151" s="14" t="s">
        <v>5263</v>
      </c>
      <c r="B3151" s="14" t="s">
        <v>5264</v>
      </c>
      <c r="C3151" s="14" t="s">
        <v>35</v>
      </c>
    </row>
    <row r="3152" spans="1:3" s="18" customFormat="1" ht="17.25" customHeight="1" x14ac:dyDescent="0.25">
      <c r="A3152" s="14" t="str">
        <f>"03185240714"</f>
        <v>03185240714</v>
      </c>
      <c r="B3152" s="14" t="s">
        <v>3660</v>
      </c>
      <c r="C3152" s="14" t="s">
        <v>35</v>
      </c>
    </row>
    <row r="3153" spans="1:3" s="18" customFormat="1" ht="17.25" customHeight="1" x14ac:dyDescent="0.25">
      <c r="A3153" s="14" t="s">
        <v>5279</v>
      </c>
      <c r="B3153" s="14" t="s">
        <v>5280</v>
      </c>
      <c r="C3153" s="14" t="s">
        <v>35</v>
      </c>
    </row>
    <row r="3154" spans="1:3" s="18" customFormat="1" ht="17.25" customHeight="1" x14ac:dyDescent="0.25">
      <c r="A3154" s="14" t="s">
        <v>5265</v>
      </c>
      <c r="B3154" s="14" t="s">
        <v>5266</v>
      </c>
      <c r="C3154" s="14" t="s">
        <v>35</v>
      </c>
    </row>
    <row r="3155" spans="1:3" s="18" customFormat="1" ht="17.25" customHeight="1" x14ac:dyDescent="0.25">
      <c r="A3155" s="14" t="s">
        <v>6099</v>
      </c>
      <c r="B3155" s="14" t="s">
        <v>6100</v>
      </c>
      <c r="C3155" s="14" t="s">
        <v>35</v>
      </c>
    </row>
    <row r="3156" spans="1:3" s="18" customFormat="1" ht="17.25" customHeight="1" x14ac:dyDescent="0.25">
      <c r="A3156" s="14" t="s">
        <v>6097</v>
      </c>
      <c r="B3156" s="14" t="s">
        <v>6098</v>
      </c>
      <c r="C3156" s="14" t="s">
        <v>35</v>
      </c>
    </row>
    <row r="3157" spans="1:3" s="18" customFormat="1" ht="17.25" customHeight="1" x14ac:dyDescent="0.25">
      <c r="A3157" s="14" t="s">
        <v>7019</v>
      </c>
      <c r="B3157" s="14" t="s">
        <v>7020</v>
      </c>
      <c r="C3157" s="14" t="s">
        <v>35</v>
      </c>
    </row>
    <row r="3158" spans="1:3" s="18" customFormat="1" ht="17.25" customHeight="1" x14ac:dyDescent="0.25">
      <c r="A3158" s="14" t="str">
        <f>"00134210715"</f>
        <v>00134210715</v>
      </c>
      <c r="B3158" s="14" t="s">
        <v>2083</v>
      </c>
      <c r="C3158" s="14" t="s">
        <v>35</v>
      </c>
    </row>
    <row r="3159" spans="1:3" s="18" customFormat="1" ht="17.25" customHeight="1" x14ac:dyDescent="0.25">
      <c r="A3159" s="14" t="s">
        <v>7298</v>
      </c>
      <c r="B3159" s="14" t="s">
        <v>7299</v>
      </c>
      <c r="C3159" s="14" t="s">
        <v>35</v>
      </c>
    </row>
    <row r="3160" spans="1:3" s="18" customFormat="1" ht="17.25" customHeight="1" x14ac:dyDescent="0.25">
      <c r="A3160" s="14" t="s">
        <v>5190</v>
      </c>
      <c r="B3160" s="14" t="s">
        <v>5191</v>
      </c>
      <c r="C3160" s="14" t="s">
        <v>35</v>
      </c>
    </row>
    <row r="3161" spans="1:3" s="18" customFormat="1" ht="17.25" customHeight="1" x14ac:dyDescent="0.25">
      <c r="A3161" s="14" t="s">
        <v>5192</v>
      </c>
      <c r="B3161" s="14" t="s">
        <v>5193</v>
      </c>
      <c r="C3161" s="14" t="s">
        <v>35</v>
      </c>
    </row>
    <row r="3162" spans="1:3" s="18" customFormat="1" ht="17.25" customHeight="1" x14ac:dyDescent="0.25">
      <c r="A3162" s="14" t="s">
        <v>5188</v>
      </c>
      <c r="B3162" s="14" t="s">
        <v>5189</v>
      </c>
      <c r="C3162" s="14" t="s">
        <v>35</v>
      </c>
    </row>
    <row r="3163" spans="1:3" s="18" customFormat="1" ht="17.25" customHeight="1" x14ac:dyDescent="0.25">
      <c r="A3163" s="14" t="str">
        <f>"03662620719"</f>
        <v>03662620719</v>
      </c>
      <c r="B3163" s="14" t="s">
        <v>7280</v>
      </c>
      <c r="C3163" s="14" t="s">
        <v>35</v>
      </c>
    </row>
    <row r="3164" spans="1:3" s="18" customFormat="1" ht="17.25" customHeight="1" x14ac:dyDescent="0.25">
      <c r="A3164" s="14" t="str">
        <f>"04125580714"</f>
        <v>04125580714</v>
      </c>
      <c r="B3164" s="14" t="s">
        <v>6904</v>
      </c>
      <c r="C3164" s="14" t="s">
        <v>35</v>
      </c>
    </row>
    <row r="3165" spans="1:3" s="18" customFormat="1" ht="17.25" customHeight="1" x14ac:dyDescent="0.25">
      <c r="A3165" s="14" t="s">
        <v>8477</v>
      </c>
      <c r="B3165" s="14" t="s">
        <v>8478</v>
      </c>
      <c r="C3165" s="14" t="s">
        <v>35</v>
      </c>
    </row>
    <row r="3166" spans="1:3" s="18" customFormat="1" ht="17.25" customHeight="1" x14ac:dyDescent="0.25">
      <c r="A3166" s="14" t="s">
        <v>8427</v>
      </c>
      <c r="B3166" s="14" t="s">
        <v>8428</v>
      </c>
      <c r="C3166" s="14" t="s">
        <v>35</v>
      </c>
    </row>
    <row r="3167" spans="1:3" s="18" customFormat="1" ht="17.25" customHeight="1" x14ac:dyDescent="0.25">
      <c r="A3167" s="14" t="s">
        <v>8421</v>
      </c>
      <c r="B3167" s="14" t="s">
        <v>8422</v>
      </c>
      <c r="C3167" s="14" t="s">
        <v>35</v>
      </c>
    </row>
    <row r="3168" spans="1:3" s="18" customFormat="1" ht="17.25" customHeight="1" x14ac:dyDescent="0.25">
      <c r="A3168" s="14" t="s">
        <v>8474</v>
      </c>
      <c r="B3168" s="14" t="s">
        <v>8475</v>
      </c>
      <c r="C3168" s="14" t="s">
        <v>35</v>
      </c>
    </row>
    <row r="3169" spans="1:3" s="18" customFormat="1" ht="17.25" customHeight="1" x14ac:dyDescent="0.25">
      <c r="A3169" s="14" t="s">
        <v>5267</v>
      </c>
      <c r="B3169" s="14" t="s">
        <v>5268</v>
      </c>
      <c r="C3169" s="14" t="s">
        <v>35</v>
      </c>
    </row>
    <row r="3170" spans="1:3" s="18" customFormat="1" ht="17.25" customHeight="1" x14ac:dyDescent="0.25">
      <c r="A3170" s="14" t="str">
        <f>"03205900404"</f>
        <v>03205900404</v>
      </c>
      <c r="B3170" s="14" t="s">
        <v>4577</v>
      </c>
      <c r="C3170" s="14" t="s">
        <v>263</v>
      </c>
    </row>
    <row r="3171" spans="1:3" s="18" customFormat="1" ht="17.25" customHeight="1" x14ac:dyDescent="0.25">
      <c r="A3171" s="14" t="str">
        <f>"00127740405"</f>
        <v>00127740405</v>
      </c>
      <c r="B3171" s="14" t="s">
        <v>5497</v>
      </c>
      <c r="C3171" s="14" t="s">
        <v>263</v>
      </c>
    </row>
    <row r="3172" spans="1:3" s="18" customFormat="1" ht="17.25" customHeight="1" x14ac:dyDescent="0.25">
      <c r="A3172" s="14" t="str">
        <f>"00144110400"</f>
        <v>00144110400</v>
      </c>
      <c r="B3172" s="14" t="s">
        <v>641</v>
      </c>
      <c r="C3172" s="14" t="s">
        <v>263</v>
      </c>
    </row>
    <row r="3173" spans="1:3" s="18" customFormat="1" ht="17.25" customHeight="1" x14ac:dyDescent="0.25">
      <c r="A3173" s="14" t="str">
        <f>"02314240405"</f>
        <v>02314240405</v>
      </c>
      <c r="B3173" s="14" t="s">
        <v>4570</v>
      </c>
      <c r="C3173" s="14" t="s">
        <v>263</v>
      </c>
    </row>
    <row r="3174" spans="1:3" s="18" customFormat="1" ht="17.25" customHeight="1" x14ac:dyDescent="0.25">
      <c r="A3174" s="14" t="s">
        <v>4657</v>
      </c>
      <c r="B3174" s="14" t="s">
        <v>4658</v>
      </c>
      <c r="C3174" s="14" t="s">
        <v>263</v>
      </c>
    </row>
    <row r="3175" spans="1:3" s="18" customFormat="1" ht="17.25" customHeight="1" x14ac:dyDescent="0.25">
      <c r="A3175" s="14" t="str">
        <f>"01765950405"</f>
        <v>01765950405</v>
      </c>
      <c r="B3175" s="14" t="s">
        <v>1232</v>
      </c>
      <c r="C3175" s="14" t="s">
        <v>263</v>
      </c>
    </row>
    <row r="3176" spans="1:3" s="18" customFormat="1" ht="17.25" customHeight="1" x14ac:dyDescent="0.25">
      <c r="A3176" s="14" t="str">
        <f>"02486550409"</f>
        <v>02486550409</v>
      </c>
      <c r="B3176" s="14" t="s">
        <v>640</v>
      </c>
      <c r="C3176" s="14" t="s">
        <v>263</v>
      </c>
    </row>
    <row r="3177" spans="1:3" s="18" customFormat="1" ht="17.25" customHeight="1" x14ac:dyDescent="0.25">
      <c r="A3177" s="14" t="str">
        <f>"02485430405"</f>
        <v>02485430405</v>
      </c>
      <c r="B3177" s="14" t="s">
        <v>4719</v>
      </c>
      <c r="C3177" s="14" t="s">
        <v>263</v>
      </c>
    </row>
    <row r="3178" spans="1:3" s="18" customFormat="1" ht="17.25" customHeight="1" x14ac:dyDescent="0.25">
      <c r="A3178" s="14">
        <v>81000140400</v>
      </c>
      <c r="B3178" s="14" t="s">
        <v>588</v>
      </c>
      <c r="C3178" s="14" t="s">
        <v>263</v>
      </c>
    </row>
    <row r="3179" spans="1:3" s="18" customFormat="1" ht="17.25" customHeight="1" x14ac:dyDescent="0.25">
      <c r="A3179" s="14" t="str">
        <f>"03700060407"</f>
        <v>03700060407</v>
      </c>
      <c r="B3179" s="14" t="s">
        <v>4597</v>
      </c>
      <c r="C3179" s="14" t="s">
        <v>263</v>
      </c>
    </row>
    <row r="3180" spans="1:3" s="18" customFormat="1" ht="17.25" customHeight="1" x14ac:dyDescent="0.25">
      <c r="A3180" s="14" t="str">
        <f>"03509000406"</f>
        <v>03509000406</v>
      </c>
      <c r="B3180" s="14" t="s">
        <v>4288</v>
      </c>
      <c r="C3180" s="14" t="s">
        <v>263</v>
      </c>
    </row>
    <row r="3181" spans="1:3" s="18" customFormat="1" ht="17.25" customHeight="1" x14ac:dyDescent="0.25">
      <c r="A3181" s="14" t="str">
        <f>"01314610401"</f>
        <v>01314610401</v>
      </c>
      <c r="B3181" s="14" t="s">
        <v>2131</v>
      </c>
      <c r="C3181" s="14" t="s">
        <v>263</v>
      </c>
    </row>
    <row r="3182" spans="1:3" s="18" customFormat="1" ht="17.25" customHeight="1" x14ac:dyDescent="0.25">
      <c r="A3182" s="14" t="str">
        <f>"04266620402"</f>
        <v>04266620402</v>
      </c>
      <c r="B3182" s="14" t="s">
        <v>4151</v>
      </c>
      <c r="C3182" s="14" t="s">
        <v>263</v>
      </c>
    </row>
    <row r="3183" spans="1:3" s="18" customFormat="1" ht="17.25" customHeight="1" x14ac:dyDescent="0.25">
      <c r="A3183" s="14" t="str">
        <f>"03811050404"</f>
        <v>03811050404</v>
      </c>
      <c r="B3183" s="14" t="s">
        <v>4697</v>
      </c>
      <c r="C3183" s="14" t="s">
        <v>263</v>
      </c>
    </row>
    <row r="3184" spans="1:3" s="18" customFormat="1" ht="17.25" customHeight="1" x14ac:dyDescent="0.25">
      <c r="A3184" s="14" t="str">
        <f>"03976390405"</f>
        <v>03976390405</v>
      </c>
      <c r="B3184" s="14" t="s">
        <v>4876</v>
      </c>
      <c r="C3184" s="14" t="s">
        <v>263</v>
      </c>
    </row>
    <row r="3185" spans="1:3" s="18" customFormat="1" ht="17.25" customHeight="1" x14ac:dyDescent="0.25">
      <c r="A3185" s="14" t="str">
        <f>"04236970408"</f>
        <v>04236970408</v>
      </c>
      <c r="B3185" s="14" t="s">
        <v>2775</v>
      </c>
      <c r="C3185" s="14" t="s">
        <v>263</v>
      </c>
    </row>
    <row r="3186" spans="1:3" s="18" customFormat="1" ht="17.25" customHeight="1" x14ac:dyDescent="0.25">
      <c r="A3186" s="14" t="str">
        <f>"03577640406"</f>
        <v>03577640406</v>
      </c>
      <c r="B3186" s="14" t="s">
        <v>4470</v>
      </c>
      <c r="C3186" s="14" t="s">
        <v>263</v>
      </c>
    </row>
    <row r="3187" spans="1:3" s="18" customFormat="1" ht="17.25" customHeight="1" x14ac:dyDescent="0.25">
      <c r="A3187" s="14" t="str">
        <f>"03894040405"</f>
        <v>03894040405</v>
      </c>
      <c r="B3187" s="14" t="s">
        <v>4598</v>
      </c>
      <c r="C3187" s="14" t="s">
        <v>263</v>
      </c>
    </row>
    <row r="3188" spans="1:3" s="18" customFormat="1" ht="17.25" customHeight="1" x14ac:dyDescent="0.25">
      <c r="A3188" s="14" t="str">
        <f>"02191561204"</f>
        <v>02191561204</v>
      </c>
      <c r="B3188" s="14" t="s">
        <v>499</v>
      </c>
      <c r="C3188" s="14" t="s">
        <v>263</v>
      </c>
    </row>
    <row r="3189" spans="1:3" s="18" customFormat="1" ht="17.25" customHeight="1" x14ac:dyDescent="0.25">
      <c r="A3189" s="14" t="str">
        <f>"02538910403"</f>
        <v>02538910403</v>
      </c>
      <c r="B3189" s="14" t="s">
        <v>3833</v>
      </c>
      <c r="C3189" s="14" t="s">
        <v>263</v>
      </c>
    </row>
    <row r="3190" spans="1:3" s="18" customFormat="1" ht="17.25" customHeight="1" x14ac:dyDescent="0.25">
      <c r="A3190" s="14" t="str">
        <f>"03747660409"</f>
        <v>03747660409</v>
      </c>
      <c r="B3190" s="14" t="s">
        <v>262</v>
      </c>
      <c r="C3190" s="14" t="s">
        <v>263</v>
      </c>
    </row>
    <row r="3191" spans="1:3" s="18" customFormat="1" ht="17.25" customHeight="1" x14ac:dyDescent="0.25">
      <c r="A3191" s="14" t="str">
        <f>"00308730407"</f>
        <v>00308730407</v>
      </c>
      <c r="B3191" s="14" t="s">
        <v>8776</v>
      </c>
      <c r="C3191" s="14" t="s">
        <v>486</v>
      </c>
    </row>
    <row r="3192" spans="1:3" s="18" customFormat="1" ht="17.25" customHeight="1" x14ac:dyDescent="0.25">
      <c r="A3192" s="14" t="str">
        <f>"03998430403"</f>
        <v>03998430403</v>
      </c>
      <c r="B3192" s="14" t="s">
        <v>6800</v>
      </c>
      <c r="C3192" s="14" t="s">
        <v>486</v>
      </c>
    </row>
    <row r="3193" spans="1:3" s="18" customFormat="1" ht="17.25" customHeight="1" x14ac:dyDescent="0.25">
      <c r="A3193" s="14" t="s">
        <v>6682</v>
      </c>
      <c r="B3193" s="14" t="s">
        <v>6683</v>
      </c>
      <c r="C3193" s="14" t="s">
        <v>486</v>
      </c>
    </row>
    <row r="3194" spans="1:3" s="18" customFormat="1" ht="17.25" customHeight="1" x14ac:dyDescent="0.25">
      <c r="A3194" s="14" t="s">
        <v>6093</v>
      </c>
      <c r="B3194" s="14" t="s">
        <v>6094</v>
      </c>
      <c r="C3194" s="14" t="s">
        <v>486</v>
      </c>
    </row>
    <row r="3195" spans="1:3" s="18" customFormat="1" ht="17.25" customHeight="1" x14ac:dyDescent="0.25">
      <c r="A3195" s="14" t="str">
        <f>"00141630400"</f>
        <v>00141630400</v>
      </c>
      <c r="B3195" s="14" t="s">
        <v>7707</v>
      </c>
      <c r="C3195" s="14" t="s">
        <v>486</v>
      </c>
    </row>
    <row r="3196" spans="1:3" s="18" customFormat="1" ht="17.25" customHeight="1" x14ac:dyDescent="0.25">
      <c r="A3196" s="14">
        <v>81009920406</v>
      </c>
      <c r="B3196" s="14" t="s">
        <v>7676</v>
      </c>
      <c r="C3196" s="14" t="s">
        <v>486</v>
      </c>
    </row>
    <row r="3197" spans="1:3" s="18" customFormat="1" ht="17.25" customHeight="1" x14ac:dyDescent="0.25">
      <c r="A3197" s="14" t="str">
        <f>"00729470401"</f>
        <v>00729470401</v>
      </c>
      <c r="B3197" s="14" t="s">
        <v>589</v>
      </c>
      <c r="C3197" s="14" t="s">
        <v>486</v>
      </c>
    </row>
    <row r="3198" spans="1:3" s="18" customFormat="1" ht="17.25" customHeight="1" x14ac:dyDescent="0.25">
      <c r="A3198" s="14" t="str">
        <f>"02579640406"</f>
        <v>02579640406</v>
      </c>
      <c r="B3198" s="14" t="s">
        <v>6307</v>
      </c>
      <c r="C3198" s="14" t="s">
        <v>486</v>
      </c>
    </row>
    <row r="3199" spans="1:3" s="18" customFormat="1" ht="17.25" customHeight="1" x14ac:dyDescent="0.25">
      <c r="A3199" s="14" t="s">
        <v>8980</v>
      </c>
      <c r="B3199" s="14" t="s">
        <v>8981</v>
      </c>
      <c r="C3199" s="14" t="s">
        <v>486</v>
      </c>
    </row>
    <row r="3200" spans="1:3" s="18" customFormat="1" ht="17.25" customHeight="1" x14ac:dyDescent="0.25">
      <c r="A3200" s="14" t="s">
        <v>7215</v>
      </c>
      <c r="B3200" s="14" t="s">
        <v>7216</v>
      </c>
      <c r="C3200" s="14" t="s">
        <v>486</v>
      </c>
    </row>
    <row r="3201" spans="1:3" s="18" customFormat="1" ht="17.25" customHeight="1" x14ac:dyDescent="0.25">
      <c r="A3201" s="14" t="s">
        <v>6228</v>
      </c>
      <c r="B3201" s="14" t="s">
        <v>6229</v>
      </c>
      <c r="C3201" s="14" t="s">
        <v>486</v>
      </c>
    </row>
    <row r="3202" spans="1:3" s="18" customFormat="1" ht="17.25" customHeight="1" x14ac:dyDescent="0.25">
      <c r="A3202" s="14" t="s">
        <v>1281</v>
      </c>
      <c r="B3202" s="14" t="s">
        <v>1282</v>
      </c>
      <c r="C3202" s="14" t="s">
        <v>486</v>
      </c>
    </row>
    <row r="3203" spans="1:3" s="18" customFormat="1" ht="17.25" customHeight="1" x14ac:dyDescent="0.25">
      <c r="A3203" s="14" t="s">
        <v>738</v>
      </c>
      <c r="B3203" s="14" t="s">
        <v>739</v>
      </c>
      <c r="C3203" s="14" t="s">
        <v>486</v>
      </c>
    </row>
    <row r="3204" spans="1:3" s="18" customFormat="1" ht="17.25" customHeight="1" x14ac:dyDescent="0.25">
      <c r="A3204" s="14" t="str">
        <f>"03771490400"</f>
        <v>03771490400</v>
      </c>
      <c r="B3204" s="14" t="s">
        <v>8947</v>
      </c>
      <c r="C3204" s="14" t="s">
        <v>486</v>
      </c>
    </row>
    <row r="3205" spans="1:3" s="18" customFormat="1" ht="17.25" customHeight="1" x14ac:dyDescent="0.25">
      <c r="A3205" s="14" t="s">
        <v>496</v>
      </c>
      <c r="B3205" s="14" t="s">
        <v>497</v>
      </c>
      <c r="C3205" s="14" t="s">
        <v>486</v>
      </c>
    </row>
    <row r="3206" spans="1:3" s="18" customFormat="1" ht="17.25" customHeight="1" x14ac:dyDescent="0.25">
      <c r="A3206" s="14" t="s">
        <v>9076</v>
      </c>
      <c r="B3206" s="14" t="s">
        <v>9077</v>
      </c>
      <c r="C3206" s="14" t="s">
        <v>486</v>
      </c>
    </row>
    <row r="3207" spans="1:3" s="18" customFormat="1" ht="17.25" customHeight="1" x14ac:dyDescent="0.25">
      <c r="A3207" s="14" t="str">
        <f>"02363910403"</f>
        <v>02363910403</v>
      </c>
      <c r="B3207" s="14" t="s">
        <v>9268</v>
      </c>
      <c r="C3207" s="14" t="s">
        <v>486</v>
      </c>
    </row>
    <row r="3208" spans="1:3" s="18" customFormat="1" ht="17.25" customHeight="1" x14ac:dyDescent="0.25">
      <c r="A3208" s="14" t="s">
        <v>8982</v>
      </c>
      <c r="B3208" s="14" t="s">
        <v>8983</v>
      </c>
      <c r="C3208" s="14" t="s">
        <v>486</v>
      </c>
    </row>
    <row r="3209" spans="1:3" s="18" customFormat="1" ht="17.25" customHeight="1" x14ac:dyDescent="0.25">
      <c r="A3209" s="14" t="str">
        <f>"04403760400"</f>
        <v>04403760400</v>
      </c>
      <c r="B3209" s="14" t="s">
        <v>8696</v>
      </c>
      <c r="C3209" s="14" t="s">
        <v>486</v>
      </c>
    </row>
    <row r="3210" spans="1:3" s="18" customFormat="1" ht="17.25" customHeight="1" x14ac:dyDescent="0.25">
      <c r="A3210" s="14" t="str">
        <f>"04048970406"</f>
        <v>04048970406</v>
      </c>
      <c r="B3210" s="14" t="s">
        <v>5305</v>
      </c>
      <c r="C3210" s="14" t="s">
        <v>486</v>
      </c>
    </row>
    <row r="3211" spans="1:3" s="18" customFormat="1" ht="17.25" customHeight="1" x14ac:dyDescent="0.25">
      <c r="A3211" s="14" t="str">
        <f>"03335740407"</f>
        <v>03335740407</v>
      </c>
      <c r="B3211" s="14" t="s">
        <v>7472</v>
      </c>
      <c r="C3211" s="14" t="s">
        <v>486</v>
      </c>
    </row>
    <row r="3212" spans="1:3" s="18" customFormat="1" ht="17.25" customHeight="1" x14ac:dyDescent="0.25">
      <c r="A3212" s="14" t="s">
        <v>9091</v>
      </c>
      <c r="B3212" s="14" t="s">
        <v>9092</v>
      </c>
      <c r="C3212" s="14" t="s">
        <v>486</v>
      </c>
    </row>
    <row r="3213" spans="1:3" s="18" customFormat="1" ht="17.25" customHeight="1" x14ac:dyDescent="0.25">
      <c r="A3213" s="14" t="s">
        <v>5785</v>
      </c>
      <c r="B3213" s="14" t="s">
        <v>5786</v>
      </c>
      <c r="C3213" s="14" t="s">
        <v>486</v>
      </c>
    </row>
    <row r="3214" spans="1:3" s="18" customFormat="1" ht="17.25" customHeight="1" x14ac:dyDescent="0.25">
      <c r="A3214" s="14" t="str">
        <f>"02506680400"</f>
        <v>02506680400</v>
      </c>
      <c r="B3214" s="14" t="s">
        <v>595</v>
      </c>
      <c r="C3214" s="14" t="s">
        <v>486</v>
      </c>
    </row>
    <row r="3215" spans="1:3" s="18" customFormat="1" ht="17.25" customHeight="1" x14ac:dyDescent="0.25">
      <c r="A3215" s="14" t="str">
        <f>"03511600409"</f>
        <v>03511600409</v>
      </c>
      <c r="B3215" s="14" t="s">
        <v>9174</v>
      </c>
      <c r="C3215" s="14" t="s">
        <v>486</v>
      </c>
    </row>
    <row r="3216" spans="1:3" s="18" customFormat="1" ht="17.25" customHeight="1" x14ac:dyDescent="0.25">
      <c r="A3216" s="14" t="s">
        <v>4948</v>
      </c>
      <c r="B3216" s="14" t="s">
        <v>4949</v>
      </c>
      <c r="C3216" s="14" t="s">
        <v>486</v>
      </c>
    </row>
    <row r="3217" spans="1:3" s="18" customFormat="1" ht="17.25" customHeight="1" x14ac:dyDescent="0.25">
      <c r="A3217" s="14" t="s">
        <v>4772</v>
      </c>
      <c r="B3217" s="14" t="s">
        <v>4773</v>
      </c>
      <c r="C3217" s="14" t="s">
        <v>486</v>
      </c>
    </row>
    <row r="3218" spans="1:3" s="18" customFormat="1" ht="17.25" customHeight="1" x14ac:dyDescent="0.25">
      <c r="A3218" s="14" t="s">
        <v>6563</v>
      </c>
      <c r="B3218" s="14" t="s">
        <v>6564</v>
      </c>
      <c r="C3218" s="14" t="s">
        <v>486</v>
      </c>
    </row>
    <row r="3219" spans="1:3" s="18" customFormat="1" ht="17.25" customHeight="1" x14ac:dyDescent="0.25">
      <c r="A3219" s="14" t="s">
        <v>1262</v>
      </c>
      <c r="B3219" s="14" t="s">
        <v>1263</v>
      </c>
      <c r="C3219" s="14" t="s">
        <v>486</v>
      </c>
    </row>
    <row r="3220" spans="1:3" s="18" customFormat="1" ht="17.25" customHeight="1" x14ac:dyDescent="0.25">
      <c r="A3220" s="14" t="s">
        <v>1264</v>
      </c>
      <c r="B3220" s="14" t="s">
        <v>1265</v>
      </c>
      <c r="C3220" s="14" t="s">
        <v>486</v>
      </c>
    </row>
    <row r="3221" spans="1:3" s="18" customFormat="1" ht="17.25" customHeight="1" x14ac:dyDescent="0.25">
      <c r="A3221" s="14" t="s">
        <v>7543</v>
      </c>
      <c r="B3221" s="14" t="s">
        <v>7544</v>
      </c>
      <c r="C3221" s="14" t="s">
        <v>486</v>
      </c>
    </row>
    <row r="3222" spans="1:3" s="18" customFormat="1" ht="17.25" customHeight="1" x14ac:dyDescent="0.25">
      <c r="A3222" s="14" t="s">
        <v>5974</v>
      </c>
      <c r="B3222" s="14" t="s">
        <v>5975</v>
      </c>
      <c r="C3222" s="14" t="s">
        <v>486</v>
      </c>
    </row>
    <row r="3223" spans="1:3" s="18" customFormat="1" ht="17.25" customHeight="1" x14ac:dyDescent="0.25">
      <c r="A3223" s="14" t="s">
        <v>9082</v>
      </c>
      <c r="B3223" s="14" t="s">
        <v>9083</v>
      </c>
      <c r="C3223" s="14" t="s">
        <v>486</v>
      </c>
    </row>
    <row r="3224" spans="1:3" s="18" customFormat="1" ht="17.25" customHeight="1" x14ac:dyDescent="0.25">
      <c r="A3224" s="14" t="s">
        <v>9145</v>
      </c>
      <c r="B3224" s="14" t="s">
        <v>9146</v>
      </c>
      <c r="C3224" s="14" t="s">
        <v>486</v>
      </c>
    </row>
    <row r="3225" spans="1:3" s="18" customFormat="1" ht="17.25" customHeight="1" x14ac:dyDescent="0.25">
      <c r="A3225" s="14" t="str">
        <f>"04283400408"</f>
        <v>04283400408</v>
      </c>
      <c r="B3225" s="14" t="s">
        <v>7244</v>
      </c>
      <c r="C3225" s="14" t="s">
        <v>486</v>
      </c>
    </row>
    <row r="3226" spans="1:3" s="18" customFormat="1" ht="17.25" customHeight="1" x14ac:dyDescent="0.25">
      <c r="A3226" s="14" t="str">
        <f>"01838350401"</f>
        <v>01838350401</v>
      </c>
      <c r="B3226" s="14" t="s">
        <v>1399</v>
      </c>
      <c r="C3226" s="14" t="s">
        <v>486</v>
      </c>
    </row>
    <row r="3227" spans="1:3" s="18" customFormat="1" ht="17.25" customHeight="1" x14ac:dyDescent="0.25">
      <c r="A3227" s="14" t="s">
        <v>4748</v>
      </c>
      <c r="B3227" s="14" t="s">
        <v>4749</v>
      </c>
      <c r="C3227" s="14" t="s">
        <v>486</v>
      </c>
    </row>
    <row r="3228" spans="1:3" s="18" customFormat="1" ht="17.25" customHeight="1" x14ac:dyDescent="0.25">
      <c r="A3228" s="14" t="str">
        <f>"02440620405"</f>
        <v>02440620405</v>
      </c>
      <c r="B3228" s="14" t="s">
        <v>7774</v>
      </c>
      <c r="C3228" s="14" t="s">
        <v>486</v>
      </c>
    </row>
    <row r="3229" spans="1:3" s="18" customFormat="1" ht="17.25" customHeight="1" x14ac:dyDescent="0.25">
      <c r="A3229" s="14" t="str">
        <f>"00800010407"</f>
        <v>00800010407</v>
      </c>
      <c r="B3229" s="14" t="s">
        <v>7103</v>
      </c>
      <c r="C3229" s="14" t="s">
        <v>486</v>
      </c>
    </row>
    <row r="3230" spans="1:3" s="18" customFormat="1" ht="17.25" customHeight="1" x14ac:dyDescent="0.25">
      <c r="A3230" s="14" t="s">
        <v>7134</v>
      </c>
      <c r="B3230" s="14" t="s">
        <v>7135</v>
      </c>
      <c r="C3230" s="14" t="s">
        <v>486</v>
      </c>
    </row>
    <row r="3231" spans="1:3" s="18" customFormat="1" ht="17.25" customHeight="1" x14ac:dyDescent="0.25">
      <c r="A3231" s="14" t="s">
        <v>4769</v>
      </c>
      <c r="B3231" s="14" t="s">
        <v>4770</v>
      </c>
      <c r="C3231" s="14" t="s">
        <v>486</v>
      </c>
    </row>
    <row r="3232" spans="1:3" s="18" customFormat="1" ht="17.25" customHeight="1" x14ac:dyDescent="0.25">
      <c r="A3232" s="14" t="str">
        <f>"02126340401"</f>
        <v>02126340401</v>
      </c>
      <c r="B3232" s="14" t="s">
        <v>5773</v>
      </c>
      <c r="C3232" s="14" t="s">
        <v>486</v>
      </c>
    </row>
    <row r="3233" spans="1:3" s="18" customFormat="1" ht="17.25" customHeight="1" x14ac:dyDescent="0.25">
      <c r="A3233" s="14" t="str">
        <f>"03925620407"</f>
        <v>03925620407</v>
      </c>
      <c r="B3233" s="14" t="s">
        <v>10594</v>
      </c>
      <c r="C3233" s="14" t="s">
        <v>486</v>
      </c>
    </row>
    <row r="3234" spans="1:3" s="18" customFormat="1" ht="17.25" customHeight="1" x14ac:dyDescent="0.25">
      <c r="A3234" s="14" t="str">
        <f>"04300310408"</f>
        <v>04300310408</v>
      </c>
      <c r="B3234" s="14" t="s">
        <v>6240</v>
      </c>
      <c r="C3234" s="14" t="s">
        <v>486</v>
      </c>
    </row>
    <row r="3235" spans="1:3" s="18" customFormat="1" ht="17.25" customHeight="1" x14ac:dyDescent="0.25">
      <c r="A3235" s="14" t="s">
        <v>7997</v>
      </c>
      <c r="B3235" s="14" t="s">
        <v>7998</v>
      </c>
      <c r="C3235" s="14" t="s">
        <v>486</v>
      </c>
    </row>
    <row r="3236" spans="1:3" s="18" customFormat="1" ht="17.25" customHeight="1" x14ac:dyDescent="0.25">
      <c r="A3236" s="14" t="s">
        <v>6520</v>
      </c>
      <c r="B3236" s="14" t="s">
        <v>6521</v>
      </c>
      <c r="C3236" s="14" t="s">
        <v>486</v>
      </c>
    </row>
    <row r="3237" spans="1:3" s="18" customFormat="1" ht="17.25" customHeight="1" x14ac:dyDescent="0.25">
      <c r="A3237" s="14" t="str">
        <f>"03880670405"</f>
        <v>03880670405</v>
      </c>
      <c r="B3237" s="14" t="s">
        <v>1096</v>
      </c>
      <c r="C3237" s="14" t="s">
        <v>486</v>
      </c>
    </row>
    <row r="3238" spans="1:3" s="18" customFormat="1" ht="17.25" customHeight="1" x14ac:dyDescent="0.25">
      <c r="A3238" s="14" t="str">
        <f>"02052730401"</f>
        <v>02052730401</v>
      </c>
      <c r="B3238" s="14" t="s">
        <v>7892</v>
      </c>
      <c r="C3238" s="14" t="s">
        <v>486</v>
      </c>
    </row>
    <row r="3239" spans="1:3" s="18" customFormat="1" ht="17.25" customHeight="1" x14ac:dyDescent="0.25">
      <c r="A3239" s="14" t="s">
        <v>5827</v>
      </c>
      <c r="B3239" s="14" t="s">
        <v>5828</v>
      </c>
      <c r="C3239" s="14" t="s">
        <v>486</v>
      </c>
    </row>
    <row r="3240" spans="1:3" s="18" customFormat="1" ht="17.25" customHeight="1" x14ac:dyDescent="0.25">
      <c r="A3240" s="14" t="str">
        <f>"04113610408"</f>
        <v>04113610408</v>
      </c>
      <c r="B3240" s="14" t="s">
        <v>4839</v>
      </c>
      <c r="C3240" s="14" t="s">
        <v>486</v>
      </c>
    </row>
    <row r="3241" spans="1:3" s="18" customFormat="1" ht="17.25" customHeight="1" x14ac:dyDescent="0.25">
      <c r="A3241" s="14" t="str">
        <f>"03247360401"</f>
        <v>03247360401</v>
      </c>
      <c r="B3241" s="14" t="s">
        <v>6071</v>
      </c>
      <c r="C3241" s="14" t="s">
        <v>486</v>
      </c>
    </row>
    <row r="3242" spans="1:3" s="18" customFormat="1" ht="17.25" customHeight="1" x14ac:dyDescent="0.25">
      <c r="A3242" s="14" t="str">
        <f>"03955730407"</f>
        <v>03955730407</v>
      </c>
      <c r="B3242" s="14" t="s">
        <v>485</v>
      </c>
      <c r="C3242" s="14" t="s">
        <v>486</v>
      </c>
    </row>
    <row r="3243" spans="1:3" s="18" customFormat="1" ht="17.25" customHeight="1" x14ac:dyDescent="0.25">
      <c r="A3243" s="14" t="str">
        <f>"03951860406"</f>
        <v>03951860406</v>
      </c>
      <c r="B3243" s="14" t="s">
        <v>934</v>
      </c>
      <c r="C3243" s="14" t="s">
        <v>486</v>
      </c>
    </row>
    <row r="3244" spans="1:3" s="18" customFormat="1" ht="17.25" customHeight="1" x14ac:dyDescent="0.25">
      <c r="A3244" s="14" t="str">
        <f>"04041060403"</f>
        <v>04041060403</v>
      </c>
      <c r="B3244" s="14" t="s">
        <v>5085</v>
      </c>
      <c r="C3244" s="14" t="s">
        <v>486</v>
      </c>
    </row>
    <row r="3245" spans="1:3" s="18" customFormat="1" ht="17.25" customHeight="1" x14ac:dyDescent="0.25">
      <c r="A3245" s="14" t="str">
        <f>"03837510407"</f>
        <v>03837510407</v>
      </c>
      <c r="B3245" s="14" t="s">
        <v>6332</v>
      </c>
      <c r="C3245" s="14" t="s">
        <v>486</v>
      </c>
    </row>
    <row r="3246" spans="1:3" s="18" customFormat="1" ht="17.25" customHeight="1" x14ac:dyDescent="0.25">
      <c r="A3246" s="14" t="str">
        <f>"04074590409"</f>
        <v>04074590409</v>
      </c>
      <c r="B3246" s="14" t="s">
        <v>1442</v>
      </c>
      <c r="C3246" s="14" t="s">
        <v>486</v>
      </c>
    </row>
    <row r="3247" spans="1:3" s="18" customFormat="1" ht="17.25" customHeight="1" x14ac:dyDescent="0.25">
      <c r="A3247" s="14" t="str">
        <f>"01990360404"</f>
        <v>01990360404</v>
      </c>
      <c r="B3247" s="14" t="s">
        <v>945</v>
      </c>
      <c r="C3247" s="14" t="s">
        <v>486</v>
      </c>
    </row>
    <row r="3248" spans="1:3" s="18" customFormat="1" ht="17.25" customHeight="1" x14ac:dyDescent="0.25">
      <c r="A3248" s="14" t="str">
        <f>"00894670405"</f>
        <v>00894670405</v>
      </c>
      <c r="B3248" s="14" t="s">
        <v>8222</v>
      </c>
      <c r="C3248" s="14" t="s">
        <v>486</v>
      </c>
    </row>
    <row r="3249" spans="1:3" s="18" customFormat="1" ht="17.25" customHeight="1" x14ac:dyDescent="0.25">
      <c r="A3249" s="14" t="str">
        <f>"04194420404"</f>
        <v>04194420404</v>
      </c>
      <c r="B3249" s="14" t="s">
        <v>4950</v>
      </c>
      <c r="C3249" s="14" t="s">
        <v>486</v>
      </c>
    </row>
    <row r="3250" spans="1:3" s="18" customFormat="1" ht="17.25" customHeight="1" x14ac:dyDescent="0.25">
      <c r="A3250" s="14" t="str">
        <f>"01846490405"</f>
        <v>01846490405</v>
      </c>
      <c r="B3250" s="14" t="s">
        <v>2132</v>
      </c>
      <c r="C3250" s="14" t="s">
        <v>486</v>
      </c>
    </row>
    <row r="3251" spans="1:3" s="18" customFormat="1" ht="17.25" customHeight="1" x14ac:dyDescent="0.25">
      <c r="A3251" s="14" t="str">
        <f>"03270650405"</f>
        <v>03270650405</v>
      </c>
      <c r="B3251" s="14" t="s">
        <v>6411</v>
      </c>
      <c r="C3251" s="14" t="s">
        <v>486</v>
      </c>
    </row>
    <row r="3252" spans="1:3" s="18" customFormat="1" ht="17.25" customHeight="1" x14ac:dyDescent="0.25">
      <c r="A3252" s="14" t="str">
        <f>"03713640401"</f>
        <v>03713640401</v>
      </c>
      <c r="B3252" s="14" t="s">
        <v>1443</v>
      </c>
      <c r="C3252" s="14" t="s">
        <v>486</v>
      </c>
    </row>
    <row r="3253" spans="1:3" s="18" customFormat="1" ht="17.25" customHeight="1" x14ac:dyDescent="0.25">
      <c r="A3253" s="14" t="str">
        <f>"04104770401"</f>
        <v>04104770401</v>
      </c>
      <c r="B3253" s="14" t="s">
        <v>6335</v>
      </c>
      <c r="C3253" s="14" t="s">
        <v>486</v>
      </c>
    </row>
    <row r="3254" spans="1:3" s="18" customFormat="1" ht="17.25" customHeight="1" x14ac:dyDescent="0.25">
      <c r="A3254" s="14" t="str">
        <f>"01847500400"</f>
        <v>01847500400</v>
      </c>
      <c r="B3254" s="14" t="s">
        <v>6421</v>
      </c>
      <c r="C3254" s="14" t="s">
        <v>486</v>
      </c>
    </row>
    <row r="3255" spans="1:3" s="18" customFormat="1" ht="17.25" customHeight="1" x14ac:dyDescent="0.25">
      <c r="A3255" s="14" t="str">
        <f>"03473580409"</f>
        <v>03473580409</v>
      </c>
      <c r="B3255" s="14" t="s">
        <v>6077</v>
      </c>
      <c r="C3255" s="14" t="s">
        <v>486</v>
      </c>
    </row>
    <row r="3256" spans="1:3" s="18" customFormat="1" ht="17.25" customHeight="1" x14ac:dyDescent="0.25">
      <c r="A3256" s="14" t="str">
        <f>"01924200403"</f>
        <v>01924200403</v>
      </c>
      <c r="B3256" s="14" t="s">
        <v>7259</v>
      </c>
      <c r="C3256" s="14" t="s">
        <v>486</v>
      </c>
    </row>
    <row r="3257" spans="1:3" s="18" customFormat="1" ht="17.25" customHeight="1" x14ac:dyDescent="0.25">
      <c r="A3257" s="14" t="str">
        <f>"03804050403"</f>
        <v>03804050403</v>
      </c>
      <c r="B3257" s="14" t="s">
        <v>7842</v>
      </c>
      <c r="C3257" s="14" t="s">
        <v>486</v>
      </c>
    </row>
    <row r="3258" spans="1:3" s="18" customFormat="1" ht="17.25" customHeight="1" x14ac:dyDescent="0.25">
      <c r="A3258" s="14" t="str">
        <f>"02486560408"</f>
        <v>02486560408</v>
      </c>
      <c r="B3258" s="14" t="s">
        <v>4868</v>
      </c>
      <c r="C3258" s="14" t="s">
        <v>486</v>
      </c>
    </row>
    <row r="3259" spans="1:3" s="18" customFormat="1" ht="17.25" customHeight="1" x14ac:dyDescent="0.25">
      <c r="A3259" s="14" t="str">
        <f>"03868920400"</f>
        <v>03868920400</v>
      </c>
      <c r="B3259" s="14" t="s">
        <v>9626</v>
      </c>
      <c r="C3259" s="14" t="s">
        <v>486</v>
      </c>
    </row>
    <row r="3260" spans="1:3" s="18" customFormat="1" ht="17.25" customHeight="1" x14ac:dyDescent="0.25">
      <c r="A3260" s="14" t="str">
        <f>"03400090407"</f>
        <v>03400090407</v>
      </c>
      <c r="B3260" s="14" t="s">
        <v>8984</v>
      </c>
      <c r="C3260" s="14" t="s">
        <v>486</v>
      </c>
    </row>
    <row r="3261" spans="1:3" s="18" customFormat="1" ht="17.25" customHeight="1" x14ac:dyDescent="0.25">
      <c r="A3261" s="14" t="s">
        <v>5754</v>
      </c>
      <c r="B3261" s="14" t="s">
        <v>5755</v>
      </c>
      <c r="C3261" s="14" t="s">
        <v>486</v>
      </c>
    </row>
    <row r="3262" spans="1:3" s="18" customFormat="1" ht="17.25" customHeight="1" x14ac:dyDescent="0.25">
      <c r="A3262" s="14" t="s">
        <v>4185</v>
      </c>
      <c r="B3262" s="14" t="s">
        <v>4186</v>
      </c>
      <c r="C3262" s="14" t="s">
        <v>486</v>
      </c>
    </row>
    <row r="3263" spans="1:3" s="18" customFormat="1" ht="17.25" customHeight="1" x14ac:dyDescent="0.25">
      <c r="A3263" s="14" t="str">
        <f>"04024180400"</f>
        <v>04024180400</v>
      </c>
      <c r="B3263" s="14" t="s">
        <v>8866</v>
      </c>
      <c r="C3263" s="14" t="s">
        <v>486</v>
      </c>
    </row>
    <row r="3264" spans="1:3" s="18" customFormat="1" ht="17.25" customHeight="1" x14ac:dyDescent="0.25">
      <c r="A3264" s="14" t="s">
        <v>4685</v>
      </c>
      <c r="B3264" s="14" t="s">
        <v>4686</v>
      </c>
      <c r="C3264" s="14" t="s">
        <v>486</v>
      </c>
    </row>
    <row r="3265" spans="1:3" s="18" customFormat="1" ht="17.25" customHeight="1" x14ac:dyDescent="0.25">
      <c r="A3265" s="14" t="s">
        <v>6437</v>
      </c>
      <c r="B3265" s="14" t="s">
        <v>6438</v>
      </c>
      <c r="C3265" s="14" t="s">
        <v>486</v>
      </c>
    </row>
    <row r="3266" spans="1:3" s="18" customFormat="1" ht="17.25" customHeight="1" x14ac:dyDescent="0.25">
      <c r="A3266" s="14" t="s">
        <v>6439</v>
      </c>
      <c r="B3266" s="14" t="s">
        <v>6440</v>
      </c>
      <c r="C3266" s="14" t="s">
        <v>486</v>
      </c>
    </row>
    <row r="3267" spans="1:3" s="18" customFormat="1" ht="17.25" customHeight="1" x14ac:dyDescent="0.25">
      <c r="A3267" s="14" t="str">
        <f>"02392360604"</f>
        <v>02392360604</v>
      </c>
      <c r="B3267" s="14" t="s">
        <v>3769</v>
      </c>
      <c r="C3267" s="14" t="s">
        <v>3770</v>
      </c>
    </row>
    <row r="3268" spans="1:3" s="18" customFormat="1" ht="17.25" customHeight="1" x14ac:dyDescent="0.25">
      <c r="A3268" s="14" t="str">
        <f>"02578960607"</f>
        <v>02578960607</v>
      </c>
      <c r="B3268" s="14" t="s">
        <v>6887</v>
      </c>
      <c r="C3268" s="14" t="s">
        <v>3770</v>
      </c>
    </row>
    <row r="3269" spans="1:3" s="18" customFormat="1" ht="17.25" customHeight="1" x14ac:dyDescent="0.25">
      <c r="A3269" s="14" t="s">
        <v>3867</v>
      </c>
      <c r="B3269" s="14" t="s">
        <v>3868</v>
      </c>
      <c r="C3269" s="14" t="s">
        <v>3770</v>
      </c>
    </row>
    <row r="3270" spans="1:3" s="18" customFormat="1" ht="17.25" customHeight="1" x14ac:dyDescent="0.25">
      <c r="A3270" s="14" t="str">
        <f>"02597120605"</f>
        <v>02597120605</v>
      </c>
      <c r="B3270" s="14" t="s">
        <v>6470</v>
      </c>
      <c r="C3270" s="14" t="s">
        <v>3770</v>
      </c>
    </row>
    <row r="3271" spans="1:3" s="18" customFormat="1" ht="17.25" customHeight="1" x14ac:dyDescent="0.25">
      <c r="A3271" s="14" t="s">
        <v>6468</v>
      </c>
      <c r="B3271" s="14" t="s">
        <v>6469</v>
      </c>
      <c r="C3271" s="14" t="s">
        <v>3770</v>
      </c>
    </row>
    <row r="3272" spans="1:3" s="18" customFormat="1" ht="17.25" customHeight="1" x14ac:dyDescent="0.25">
      <c r="A3272" s="14" t="s">
        <v>5083</v>
      </c>
      <c r="B3272" s="14" t="s">
        <v>5084</v>
      </c>
      <c r="C3272" s="14" t="s">
        <v>3770</v>
      </c>
    </row>
    <row r="3273" spans="1:3" s="18" customFormat="1" ht="17.25" customHeight="1" x14ac:dyDescent="0.25">
      <c r="A3273" s="14" t="s">
        <v>7145</v>
      </c>
      <c r="B3273" s="14" t="s">
        <v>7146</v>
      </c>
      <c r="C3273" s="14" t="s">
        <v>3770</v>
      </c>
    </row>
    <row r="3274" spans="1:3" s="18" customFormat="1" ht="17.25" customHeight="1" x14ac:dyDescent="0.25">
      <c r="A3274" s="14" t="s">
        <v>3914</v>
      </c>
      <c r="B3274" s="14" t="s">
        <v>3915</v>
      </c>
      <c r="C3274" s="14" t="s">
        <v>3770</v>
      </c>
    </row>
    <row r="3275" spans="1:3" s="18" customFormat="1" ht="17.25" customHeight="1" x14ac:dyDescent="0.25">
      <c r="A3275" s="14" t="str">
        <f>"02713280606"</f>
        <v>02713280606</v>
      </c>
      <c r="B3275" s="14" t="s">
        <v>6276</v>
      </c>
      <c r="C3275" s="14" t="s">
        <v>3770</v>
      </c>
    </row>
    <row r="3276" spans="1:3" s="18" customFormat="1" ht="17.25" customHeight="1" x14ac:dyDescent="0.25">
      <c r="A3276" s="14" t="str">
        <f>"02767900604"</f>
        <v>02767900604</v>
      </c>
      <c r="B3276" s="14" t="s">
        <v>6653</v>
      </c>
      <c r="C3276" s="14" t="s">
        <v>3770</v>
      </c>
    </row>
    <row r="3277" spans="1:3" s="18" customFormat="1" ht="17.25" customHeight="1" x14ac:dyDescent="0.25">
      <c r="A3277" s="14" t="s">
        <v>6471</v>
      </c>
      <c r="B3277" s="14" t="s">
        <v>6472</v>
      </c>
      <c r="C3277" s="14" t="s">
        <v>3770</v>
      </c>
    </row>
    <row r="3278" spans="1:3" s="18" customFormat="1" ht="17.25" customHeight="1" x14ac:dyDescent="0.25">
      <c r="A3278" s="14" t="str">
        <f>"02552890606"</f>
        <v>02552890606</v>
      </c>
      <c r="B3278" s="14" t="s">
        <v>8189</v>
      </c>
      <c r="C3278" s="14" t="s">
        <v>3770</v>
      </c>
    </row>
    <row r="3279" spans="1:3" s="18" customFormat="1" ht="17.25" customHeight="1" x14ac:dyDescent="0.25">
      <c r="A3279" s="14" t="s">
        <v>6490</v>
      </c>
      <c r="B3279" s="14" t="s">
        <v>6491</v>
      </c>
      <c r="C3279" s="14" t="s">
        <v>3770</v>
      </c>
    </row>
    <row r="3280" spans="1:3" s="18" customFormat="1" ht="17.25" customHeight="1" x14ac:dyDescent="0.25">
      <c r="A3280" s="14" t="s">
        <v>6484</v>
      </c>
      <c r="B3280" s="14" t="s">
        <v>6485</v>
      </c>
      <c r="C3280" s="14" t="s">
        <v>3770</v>
      </c>
    </row>
    <row r="3281" spans="1:3" s="18" customFormat="1" ht="17.25" customHeight="1" x14ac:dyDescent="0.25">
      <c r="A3281" s="14" t="s">
        <v>3869</v>
      </c>
      <c r="B3281" s="14" t="s">
        <v>3870</v>
      </c>
      <c r="C3281" s="14" t="s">
        <v>3770</v>
      </c>
    </row>
    <row r="3282" spans="1:3" s="18" customFormat="1" ht="17.25" customHeight="1" x14ac:dyDescent="0.25">
      <c r="A3282" s="14" t="s">
        <v>9273</v>
      </c>
      <c r="B3282" s="14" t="s">
        <v>9274</v>
      </c>
      <c r="C3282" s="14" t="s">
        <v>2972</v>
      </c>
    </row>
    <row r="3283" spans="1:3" s="18" customFormat="1" ht="17.25" customHeight="1" x14ac:dyDescent="0.25">
      <c r="A3283" s="14" t="str">
        <f>"00990830101"</f>
        <v>00990830101</v>
      </c>
      <c r="B3283" s="14" t="s">
        <v>9788</v>
      </c>
      <c r="C3283" s="14" t="s">
        <v>2972</v>
      </c>
    </row>
    <row r="3284" spans="1:3" s="18" customFormat="1" ht="17.25" customHeight="1" x14ac:dyDescent="0.25">
      <c r="A3284" s="14" t="s">
        <v>2970</v>
      </c>
      <c r="B3284" s="14" t="s">
        <v>2971</v>
      </c>
      <c r="C3284" s="14" t="s">
        <v>2972</v>
      </c>
    </row>
    <row r="3285" spans="1:3" s="18" customFormat="1" ht="17.25" customHeight="1" x14ac:dyDescent="0.25">
      <c r="A3285" s="14" t="s">
        <v>9460</v>
      </c>
      <c r="B3285" s="14" t="s">
        <v>9461</v>
      </c>
      <c r="C3285" s="14" t="s">
        <v>2972</v>
      </c>
    </row>
    <row r="3286" spans="1:3" s="18" customFormat="1" ht="17.25" customHeight="1" x14ac:dyDescent="0.25">
      <c r="A3286" s="14" t="str">
        <f>"00878670108"</f>
        <v>00878670108</v>
      </c>
      <c r="B3286" s="14" t="s">
        <v>10001</v>
      </c>
      <c r="C3286" s="14" t="s">
        <v>2972</v>
      </c>
    </row>
    <row r="3287" spans="1:3" s="18" customFormat="1" ht="17.25" customHeight="1" x14ac:dyDescent="0.25">
      <c r="A3287" s="14" t="s">
        <v>9553</v>
      </c>
      <c r="B3287" s="14" t="s">
        <v>9554</v>
      </c>
      <c r="C3287" s="14" t="s">
        <v>2972</v>
      </c>
    </row>
    <row r="3288" spans="1:3" s="18" customFormat="1" ht="17.25" customHeight="1" x14ac:dyDescent="0.25">
      <c r="A3288" s="14" t="str">
        <f>"00063340319"</f>
        <v>00063340319</v>
      </c>
      <c r="B3288" s="14" t="s">
        <v>7069</v>
      </c>
      <c r="C3288" s="14" t="s">
        <v>696</v>
      </c>
    </row>
    <row r="3289" spans="1:3" s="18" customFormat="1" ht="17.25" customHeight="1" x14ac:dyDescent="0.25">
      <c r="A3289" s="14" t="str">
        <f>"01092080314"</f>
        <v>01092080314</v>
      </c>
      <c r="B3289" s="14" t="s">
        <v>695</v>
      </c>
      <c r="C3289" s="14" t="s">
        <v>696</v>
      </c>
    </row>
    <row r="3290" spans="1:3" s="18" customFormat="1" ht="17.25" customHeight="1" x14ac:dyDescent="0.25">
      <c r="A3290" s="14" t="str">
        <f>"01266620531"</f>
        <v>01266620531</v>
      </c>
      <c r="B3290" s="14" t="s">
        <v>6695</v>
      </c>
      <c r="C3290" s="14" t="s">
        <v>75</v>
      </c>
    </row>
    <row r="3291" spans="1:3" s="18" customFormat="1" ht="17.25" customHeight="1" x14ac:dyDescent="0.25">
      <c r="A3291" s="14" t="str">
        <f>"00922790530"</f>
        <v>00922790530</v>
      </c>
      <c r="B3291" s="14" t="s">
        <v>687</v>
      </c>
      <c r="C3291" s="14" t="s">
        <v>75</v>
      </c>
    </row>
    <row r="3292" spans="1:3" s="18" customFormat="1" ht="17.25" customHeight="1" x14ac:dyDescent="0.25">
      <c r="A3292" s="14" t="str">
        <f>"01591440530"</f>
        <v>01591440530</v>
      </c>
      <c r="B3292" s="14" t="s">
        <v>7747</v>
      </c>
      <c r="C3292" s="14" t="s">
        <v>75</v>
      </c>
    </row>
    <row r="3293" spans="1:3" s="18" customFormat="1" ht="17.25" customHeight="1" x14ac:dyDescent="0.25">
      <c r="A3293" s="14" t="s">
        <v>3466</v>
      </c>
      <c r="B3293" s="14" t="s">
        <v>3467</v>
      </c>
      <c r="C3293" s="14" t="s">
        <v>75</v>
      </c>
    </row>
    <row r="3294" spans="1:3" s="18" customFormat="1" ht="17.25" customHeight="1" x14ac:dyDescent="0.25">
      <c r="A3294" s="14" t="str">
        <f>"00625270533"</f>
        <v>00625270533</v>
      </c>
      <c r="B3294" s="14" t="s">
        <v>4643</v>
      </c>
      <c r="C3294" s="14" t="s">
        <v>75</v>
      </c>
    </row>
    <row r="3295" spans="1:3" s="18" customFormat="1" ht="17.25" customHeight="1" x14ac:dyDescent="0.25">
      <c r="A3295" s="14" t="str">
        <f>"00208260539"</f>
        <v>00208260539</v>
      </c>
      <c r="B3295" s="14" t="s">
        <v>5486</v>
      </c>
      <c r="C3295" s="14" t="s">
        <v>75</v>
      </c>
    </row>
    <row r="3296" spans="1:3" s="18" customFormat="1" ht="17.25" customHeight="1" x14ac:dyDescent="0.25">
      <c r="A3296" s="14" t="str">
        <f>"00070470539"</f>
        <v>00070470539</v>
      </c>
      <c r="B3296" s="14" t="s">
        <v>7954</v>
      </c>
      <c r="C3296" s="14" t="s">
        <v>75</v>
      </c>
    </row>
    <row r="3297" spans="1:3" s="18" customFormat="1" ht="17.25" customHeight="1" x14ac:dyDescent="0.25">
      <c r="A3297" s="14" t="str">
        <f>"01281060531"</f>
        <v>01281060531</v>
      </c>
      <c r="B3297" s="14" t="s">
        <v>7661</v>
      </c>
      <c r="C3297" s="14" t="s">
        <v>75</v>
      </c>
    </row>
    <row r="3298" spans="1:3" s="18" customFormat="1" ht="17.25" customHeight="1" x14ac:dyDescent="0.25">
      <c r="A3298" s="14" t="str">
        <f>"00080580533"</f>
        <v>00080580533</v>
      </c>
      <c r="B3298" s="14" t="s">
        <v>5429</v>
      </c>
      <c r="C3298" s="14" t="s">
        <v>75</v>
      </c>
    </row>
    <row r="3299" spans="1:3" s="18" customFormat="1" ht="17.25" customHeight="1" x14ac:dyDescent="0.25">
      <c r="A3299" s="14" t="str">
        <f>"00155820533"</f>
        <v>00155820533</v>
      </c>
      <c r="B3299" s="14" t="s">
        <v>5489</v>
      </c>
      <c r="C3299" s="14" t="s">
        <v>75</v>
      </c>
    </row>
    <row r="3300" spans="1:3" s="18" customFormat="1" ht="17.25" customHeight="1" x14ac:dyDescent="0.25">
      <c r="A3300" s="14" t="s">
        <v>3632</v>
      </c>
      <c r="B3300" s="14" t="s">
        <v>3633</v>
      </c>
      <c r="C3300" s="14" t="s">
        <v>75</v>
      </c>
    </row>
    <row r="3301" spans="1:3" s="18" customFormat="1" ht="17.25" customHeight="1" x14ac:dyDescent="0.25">
      <c r="A3301" s="14" t="s">
        <v>7346</v>
      </c>
      <c r="B3301" s="14" t="s">
        <v>7347</v>
      </c>
      <c r="C3301" s="14" t="s">
        <v>75</v>
      </c>
    </row>
    <row r="3302" spans="1:3" s="18" customFormat="1" ht="17.25" customHeight="1" x14ac:dyDescent="0.25">
      <c r="A3302" s="14" t="str">
        <f>"00922800537"</f>
        <v>00922800537</v>
      </c>
      <c r="B3302" s="14" t="s">
        <v>685</v>
      </c>
      <c r="C3302" s="14" t="s">
        <v>75</v>
      </c>
    </row>
    <row r="3303" spans="1:3" s="18" customFormat="1" ht="17.25" customHeight="1" x14ac:dyDescent="0.25">
      <c r="A3303" s="14" t="str">
        <f>"01402010530"</f>
        <v>01402010530</v>
      </c>
      <c r="B3303" s="14" t="s">
        <v>3463</v>
      </c>
      <c r="C3303" s="14" t="s">
        <v>75</v>
      </c>
    </row>
    <row r="3304" spans="1:3" s="18" customFormat="1" ht="17.25" customHeight="1" x14ac:dyDescent="0.25">
      <c r="A3304" s="14" t="str">
        <f>"00960540532"</f>
        <v>00960540532</v>
      </c>
      <c r="B3304" s="14" t="s">
        <v>7308</v>
      </c>
      <c r="C3304" s="14" t="s">
        <v>75</v>
      </c>
    </row>
    <row r="3305" spans="1:3" s="18" customFormat="1" ht="17.25" customHeight="1" x14ac:dyDescent="0.25">
      <c r="A3305" s="14" t="s">
        <v>8970</v>
      </c>
      <c r="B3305" s="14" t="s">
        <v>8971</v>
      </c>
      <c r="C3305" s="14" t="s">
        <v>75</v>
      </c>
    </row>
    <row r="3306" spans="1:3" s="18" customFormat="1" ht="17.25" customHeight="1" x14ac:dyDescent="0.25">
      <c r="A3306" s="14" t="s">
        <v>7697</v>
      </c>
      <c r="B3306" s="14" t="s">
        <v>7698</v>
      </c>
      <c r="C3306" s="14" t="s">
        <v>75</v>
      </c>
    </row>
    <row r="3307" spans="1:3" s="18" customFormat="1" ht="17.25" customHeight="1" x14ac:dyDescent="0.25">
      <c r="A3307" s="14" t="s">
        <v>3461</v>
      </c>
      <c r="B3307" s="14" t="s">
        <v>3462</v>
      </c>
      <c r="C3307" s="14" t="s">
        <v>75</v>
      </c>
    </row>
    <row r="3308" spans="1:3" s="18" customFormat="1" ht="17.25" customHeight="1" x14ac:dyDescent="0.25">
      <c r="A3308" s="14" t="s">
        <v>6412</v>
      </c>
      <c r="B3308" s="14" t="s">
        <v>6413</v>
      </c>
      <c r="C3308" s="14" t="s">
        <v>75</v>
      </c>
    </row>
    <row r="3309" spans="1:3" s="18" customFormat="1" ht="17.25" customHeight="1" x14ac:dyDescent="0.25">
      <c r="A3309" s="14" t="str">
        <f>"01340000536"</f>
        <v>01340000536</v>
      </c>
      <c r="B3309" s="14" t="s">
        <v>8198</v>
      </c>
      <c r="C3309" s="14" t="s">
        <v>75</v>
      </c>
    </row>
    <row r="3310" spans="1:3" s="18" customFormat="1" ht="17.25" customHeight="1" x14ac:dyDescent="0.25">
      <c r="A3310" s="14" t="s">
        <v>7459</v>
      </c>
      <c r="B3310" s="14" t="s">
        <v>7460</v>
      </c>
      <c r="C3310" s="14" t="s">
        <v>75</v>
      </c>
    </row>
    <row r="3311" spans="1:3" s="18" customFormat="1" ht="17.25" customHeight="1" x14ac:dyDescent="0.25">
      <c r="A3311" s="14" t="str">
        <f>"01446090530"</f>
        <v>01446090530</v>
      </c>
      <c r="B3311" s="14" t="s">
        <v>74</v>
      </c>
      <c r="C3311" s="14" t="s">
        <v>75</v>
      </c>
    </row>
    <row r="3312" spans="1:3" s="18" customFormat="1" ht="17.25" customHeight="1" x14ac:dyDescent="0.25">
      <c r="A3312" s="14" t="str">
        <f>"01521380533"</f>
        <v>01521380533</v>
      </c>
      <c r="B3312" s="14" t="s">
        <v>688</v>
      </c>
      <c r="C3312" s="14" t="s">
        <v>75</v>
      </c>
    </row>
    <row r="3313" spans="1:3" s="18" customFormat="1" ht="17.25" customHeight="1" x14ac:dyDescent="0.25">
      <c r="A3313" s="14" t="str">
        <f>"00157050535"</f>
        <v>00157050535</v>
      </c>
      <c r="B3313" s="14" t="s">
        <v>6080</v>
      </c>
      <c r="C3313" s="14" t="s">
        <v>75</v>
      </c>
    </row>
    <row r="3314" spans="1:3" s="18" customFormat="1" ht="17.25" customHeight="1" x14ac:dyDescent="0.25">
      <c r="A3314" s="14" t="str">
        <f>"01498280534"</f>
        <v>01498280534</v>
      </c>
      <c r="B3314" s="14" t="s">
        <v>1044</v>
      </c>
      <c r="C3314" s="14" t="s">
        <v>75</v>
      </c>
    </row>
    <row r="3315" spans="1:3" s="18" customFormat="1" ht="17.25" customHeight="1" x14ac:dyDescent="0.25">
      <c r="A3315" s="14" t="str">
        <f>"01597850534"</f>
        <v>01597850534</v>
      </c>
      <c r="B3315" s="14" t="s">
        <v>5560</v>
      </c>
      <c r="C3315" s="14" t="s">
        <v>75</v>
      </c>
    </row>
    <row r="3316" spans="1:3" s="18" customFormat="1" ht="17.25" customHeight="1" x14ac:dyDescent="0.25">
      <c r="A3316" s="14" t="str">
        <f>"00853240539"</f>
        <v>00853240539</v>
      </c>
      <c r="B3316" s="14" t="s">
        <v>5564</v>
      </c>
      <c r="C3316" s="14" t="s">
        <v>75</v>
      </c>
    </row>
    <row r="3317" spans="1:3" s="18" customFormat="1" ht="17.25" customHeight="1" x14ac:dyDescent="0.25">
      <c r="A3317" s="14" t="str">
        <f>"00246020523"</f>
        <v>00246020523</v>
      </c>
      <c r="B3317" s="14" t="s">
        <v>7170</v>
      </c>
      <c r="C3317" s="14" t="s">
        <v>75</v>
      </c>
    </row>
    <row r="3318" spans="1:3" s="18" customFormat="1" ht="17.25" customHeight="1" x14ac:dyDescent="0.25">
      <c r="A3318" s="14" t="str">
        <f>"01554870533"</f>
        <v>01554870533</v>
      </c>
      <c r="B3318" s="14" t="s">
        <v>5377</v>
      </c>
      <c r="C3318" s="14" t="s">
        <v>75</v>
      </c>
    </row>
    <row r="3319" spans="1:3" s="18" customFormat="1" ht="17.25" customHeight="1" x14ac:dyDescent="0.25">
      <c r="A3319" s="14" t="str">
        <f>"01390690533"</f>
        <v>01390690533</v>
      </c>
      <c r="B3319" s="14" t="s">
        <v>1437</v>
      </c>
      <c r="C3319" s="14" t="s">
        <v>75</v>
      </c>
    </row>
    <row r="3320" spans="1:3" s="18" customFormat="1" ht="17.25" customHeight="1" x14ac:dyDescent="0.25">
      <c r="A3320" s="14" t="str">
        <f>"01584850539"</f>
        <v>01584850539</v>
      </c>
      <c r="B3320" s="14" t="s">
        <v>5356</v>
      </c>
      <c r="C3320" s="14" t="s">
        <v>75</v>
      </c>
    </row>
    <row r="3321" spans="1:3" s="18" customFormat="1" ht="17.25" customHeight="1" x14ac:dyDescent="0.25">
      <c r="A3321" s="14" t="str">
        <f>"00958130536"</f>
        <v>00958130536</v>
      </c>
      <c r="B3321" s="14" t="s">
        <v>3393</v>
      </c>
      <c r="C3321" s="14" t="s">
        <v>75</v>
      </c>
    </row>
    <row r="3322" spans="1:3" s="18" customFormat="1" ht="17.25" customHeight="1" x14ac:dyDescent="0.25">
      <c r="A3322" s="14" t="s">
        <v>3750</v>
      </c>
      <c r="B3322" s="14" t="s">
        <v>3751</v>
      </c>
      <c r="C3322" s="14" t="s">
        <v>3752</v>
      </c>
    </row>
    <row r="3323" spans="1:3" s="18" customFormat="1" ht="17.25" customHeight="1" x14ac:dyDescent="0.25">
      <c r="A3323" s="14" t="str">
        <f>"01558790083"</f>
        <v>01558790083</v>
      </c>
      <c r="B3323" s="14" t="s">
        <v>7638</v>
      </c>
      <c r="C3323" s="14" t="s">
        <v>3752</v>
      </c>
    </row>
    <row r="3324" spans="1:3" s="18" customFormat="1" ht="17.25" customHeight="1" x14ac:dyDescent="0.25">
      <c r="A3324" s="14" t="str">
        <f>"00833690944"</f>
        <v>00833690944</v>
      </c>
      <c r="B3324" s="14" t="s">
        <v>949</v>
      </c>
      <c r="C3324" s="14" t="s">
        <v>950</v>
      </c>
    </row>
    <row r="3325" spans="1:3" s="18" customFormat="1" ht="17.25" customHeight="1" x14ac:dyDescent="0.25">
      <c r="A3325" s="14" t="str">
        <f>"00132070111"</f>
        <v>00132070111</v>
      </c>
      <c r="B3325" s="14" t="s">
        <v>7814</v>
      </c>
      <c r="C3325" s="14" t="s">
        <v>6977</v>
      </c>
    </row>
    <row r="3326" spans="1:3" s="18" customFormat="1" ht="17.25" customHeight="1" x14ac:dyDescent="0.25">
      <c r="A3326" s="14" t="s">
        <v>7980</v>
      </c>
      <c r="B3326" s="14" t="s">
        <v>7981</v>
      </c>
      <c r="C3326" s="14" t="s">
        <v>6977</v>
      </c>
    </row>
    <row r="3327" spans="1:3" s="18" customFormat="1" ht="17.25" customHeight="1" x14ac:dyDescent="0.25">
      <c r="A3327" s="14" t="str">
        <f>"01391590112"</f>
        <v>01391590112</v>
      </c>
      <c r="B3327" s="14" t="s">
        <v>9272</v>
      </c>
      <c r="C3327" s="14" t="s">
        <v>6977</v>
      </c>
    </row>
    <row r="3328" spans="1:3" s="18" customFormat="1" ht="17.25" customHeight="1" x14ac:dyDescent="0.25">
      <c r="A3328" s="14" t="str">
        <f>"01464510112"</f>
        <v>01464510112</v>
      </c>
      <c r="B3328" s="14" t="s">
        <v>9509</v>
      </c>
      <c r="C3328" s="14" t="s">
        <v>6977</v>
      </c>
    </row>
    <row r="3329" spans="1:3" s="18" customFormat="1" ht="17.25" customHeight="1" x14ac:dyDescent="0.25">
      <c r="A3329" s="14" t="str">
        <f>"00505220111"</f>
        <v>00505220111</v>
      </c>
      <c r="B3329" s="14" t="s">
        <v>6976</v>
      </c>
      <c r="C3329" s="14" t="s">
        <v>6977</v>
      </c>
    </row>
    <row r="3330" spans="1:3" s="18" customFormat="1" ht="17.25" customHeight="1" x14ac:dyDescent="0.25">
      <c r="A3330" s="14" t="s">
        <v>7874</v>
      </c>
      <c r="B3330" s="14" t="s">
        <v>7875</v>
      </c>
      <c r="C3330" s="14" t="s">
        <v>6977</v>
      </c>
    </row>
    <row r="3331" spans="1:3" s="18" customFormat="1" ht="17.25" customHeight="1" x14ac:dyDescent="0.25">
      <c r="A3331" s="14" t="str">
        <f>"01331100527"</f>
        <v>01331100527</v>
      </c>
      <c r="B3331" s="14" t="s">
        <v>10592</v>
      </c>
      <c r="C3331" s="14" t="s">
        <v>6977</v>
      </c>
    </row>
    <row r="3332" spans="1:3" s="18" customFormat="1" ht="17.25" customHeight="1" x14ac:dyDescent="0.25">
      <c r="A3332" s="14" t="s">
        <v>9296</v>
      </c>
      <c r="B3332" s="14" t="s">
        <v>9297</v>
      </c>
      <c r="C3332" s="14" t="s">
        <v>6977</v>
      </c>
    </row>
    <row r="3333" spans="1:3" s="18" customFormat="1" ht="17.25" customHeight="1" x14ac:dyDescent="0.25">
      <c r="A3333" s="14" t="str">
        <f>"01771110663"</f>
        <v>01771110663</v>
      </c>
      <c r="B3333" s="14" t="s">
        <v>7831</v>
      </c>
      <c r="C3333" s="14" t="s">
        <v>982</v>
      </c>
    </row>
    <row r="3334" spans="1:3" s="18" customFormat="1" ht="17.25" customHeight="1" x14ac:dyDescent="0.25">
      <c r="A3334" s="14" t="str">
        <f>"00204960660"</f>
        <v>00204960660</v>
      </c>
      <c r="B3334" s="14" t="s">
        <v>8200</v>
      </c>
      <c r="C3334" s="14" t="s">
        <v>982</v>
      </c>
    </row>
    <row r="3335" spans="1:3" s="18" customFormat="1" ht="17.25" customHeight="1" x14ac:dyDescent="0.25">
      <c r="A3335" s="14" t="str">
        <f>"01891690669"</f>
        <v>01891690669</v>
      </c>
      <c r="B3335" s="14" t="s">
        <v>2656</v>
      </c>
      <c r="C3335" s="14" t="s">
        <v>982</v>
      </c>
    </row>
    <row r="3336" spans="1:3" s="18" customFormat="1" ht="17.25" customHeight="1" x14ac:dyDescent="0.25">
      <c r="A3336" s="14" t="str">
        <f>"01247870668"</f>
        <v>01247870668</v>
      </c>
      <c r="B3336" s="14" t="s">
        <v>6101</v>
      </c>
      <c r="C3336" s="14" t="s">
        <v>982</v>
      </c>
    </row>
    <row r="3337" spans="1:3" s="18" customFormat="1" ht="17.25" customHeight="1" x14ac:dyDescent="0.25">
      <c r="A3337" s="14" t="str">
        <f>"00602830663"</f>
        <v>00602830663</v>
      </c>
      <c r="B3337" s="14" t="s">
        <v>6888</v>
      </c>
      <c r="C3337" s="14" t="s">
        <v>982</v>
      </c>
    </row>
    <row r="3338" spans="1:3" s="18" customFormat="1" ht="17.25" customHeight="1" x14ac:dyDescent="0.25">
      <c r="A3338" s="14" t="s">
        <v>2983</v>
      </c>
      <c r="B3338" s="14" t="s">
        <v>2984</v>
      </c>
      <c r="C3338" s="14" t="s">
        <v>982</v>
      </c>
    </row>
    <row r="3339" spans="1:3" s="18" customFormat="1" ht="17.25" customHeight="1" x14ac:dyDescent="0.25">
      <c r="A3339" s="14" t="s">
        <v>2981</v>
      </c>
      <c r="B3339" s="14" t="s">
        <v>2982</v>
      </c>
      <c r="C3339" s="14" t="s">
        <v>982</v>
      </c>
    </row>
    <row r="3340" spans="1:3" s="18" customFormat="1" ht="17.25" customHeight="1" x14ac:dyDescent="0.25">
      <c r="A3340" s="14" t="s">
        <v>6824</v>
      </c>
      <c r="B3340" s="14" t="s">
        <v>6825</v>
      </c>
      <c r="C3340" s="14" t="s">
        <v>982</v>
      </c>
    </row>
    <row r="3341" spans="1:3" s="18" customFormat="1" ht="17.25" customHeight="1" x14ac:dyDescent="0.25">
      <c r="A3341" s="14" t="s">
        <v>9962</v>
      </c>
      <c r="B3341" s="14" t="s">
        <v>9963</v>
      </c>
      <c r="C3341" s="14" t="s">
        <v>982</v>
      </c>
    </row>
    <row r="3342" spans="1:3" s="18" customFormat="1" ht="17.25" customHeight="1" x14ac:dyDescent="0.25">
      <c r="A3342" s="14" t="s">
        <v>6609</v>
      </c>
      <c r="B3342" s="14" t="s">
        <v>6610</v>
      </c>
      <c r="C3342" s="14" t="s">
        <v>982</v>
      </c>
    </row>
    <row r="3343" spans="1:3" s="18" customFormat="1" ht="17.25" customHeight="1" x14ac:dyDescent="0.25">
      <c r="A3343" s="14" t="s">
        <v>983</v>
      </c>
      <c r="B3343" s="14" t="s">
        <v>984</v>
      </c>
      <c r="C3343" s="14" t="s">
        <v>982</v>
      </c>
    </row>
    <row r="3344" spans="1:3" s="18" customFormat="1" ht="17.25" customHeight="1" x14ac:dyDescent="0.25">
      <c r="A3344" s="14" t="s">
        <v>980</v>
      </c>
      <c r="B3344" s="14" t="s">
        <v>981</v>
      </c>
      <c r="C3344" s="14" t="s">
        <v>982</v>
      </c>
    </row>
    <row r="3345" spans="1:3" s="18" customFormat="1" ht="17.25" customHeight="1" x14ac:dyDescent="0.25">
      <c r="A3345" s="14" t="s">
        <v>6613</v>
      </c>
      <c r="B3345" s="14" t="s">
        <v>6614</v>
      </c>
      <c r="C3345" s="14" t="s">
        <v>982</v>
      </c>
    </row>
    <row r="3346" spans="1:3" s="18" customFormat="1" ht="17.25" customHeight="1" x14ac:dyDescent="0.25">
      <c r="A3346" s="14" t="s">
        <v>7719</v>
      </c>
      <c r="B3346" s="14" t="s">
        <v>7720</v>
      </c>
      <c r="C3346" s="14" t="s">
        <v>982</v>
      </c>
    </row>
    <row r="3347" spans="1:3" s="18" customFormat="1" ht="17.25" customHeight="1" x14ac:dyDescent="0.25">
      <c r="A3347" s="14" t="s">
        <v>5388</v>
      </c>
      <c r="B3347" s="14" t="s">
        <v>5389</v>
      </c>
      <c r="C3347" s="14" t="s">
        <v>982</v>
      </c>
    </row>
    <row r="3348" spans="1:3" s="18" customFormat="1" ht="17.25" customHeight="1" x14ac:dyDescent="0.25">
      <c r="A3348" s="14" t="s">
        <v>7715</v>
      </c>
      <c r="B3348" s="14" t="s">
        <v>7716</v>
      </c>
      <c r="C3348" s="14" t="s">
        <v>982</v>
      </c>
    </row>
    <row r="3349" spans="1:3" s="18" customFormat="1" ht="17.25" customHeight="1" x14ac:dyDescent="0.25">
      <c r="A3349" s="14" t="s">
        <v>2991</v>
      </c>
      <c r="B3349" s="14" t="s">
        <v>2992</v>
      </c>
      <c r="C3349" s="14" t="s">
        <v>982</v>
      </c>
    </row>
    <row r="3350" spans="1:3" s="18" customFormat="1" ht="17.25" customHeight="1" x14ac:dyDescent="0.25">
      <c r="A3350" s="14" t="s">
        <v>7599</v>
      </c>
      <c r="B3350" s="14" t="s">
        <v>7600</v>
      </c>
      <c r="C3350" s="14" t="s">
        <v>982</v>
      </c>
    </row>
    <row r="3351" spans="1:3" s="18" customFormat="1" ht="17.25" customHeight="1" x14ac:dyDescent="0.25">
      <c r="A3351" s="14" t="str">
        <f>"01384690663"</f>
        <v>01384690663</v>
      </c>
      <c r="B3351" s="14" t="s">
        <v>6046</v>
      </c>
      <c r="C3351" s="14" t="s">
        <v>982</v>
      </c>
    </row>
    <row r="3352" spans="1:3" s="18" customFormat="1" ht="17.25" customHeight="1" x14ac:dyDescent="0.25">
      <c r="A3352" s="14" t="s">
        <v>6647</v>
      </c>
      <c r="B3352" s="14" t="s">
        <v>6648</v>
      </c>
      <c r="C3352" s="14" t="s">
        <v>982</v>
      </c>
    </row>
    <row r="3353" spans="1:3" s="18" customFormat="1" ht="17.25" customHeight="1" x14ac:dyDescent="0.25">
      <c r="A3353" s="14" t="s">
        <v>6623</v>
      </c>
      <c r="B3353" s="14" t="s">
        <v>6624</v>
      </c>
      <c r="C3353" s="14" t="s">
        <v>982</v>
      </c>
    </row>
    <row r="3354" spans="1:3" s="18" customFormat="1" ht="17.25" customHeight="1" x14ac:dyDescent="0.25">
      <c r="A3354" s="14" t="s">
        <v>6649</v>
      </c>
      <c r="B3354" s="14" t="s">
        <v>6650</v>
      </c>
      <c r="C3354" s="14" t="s">
        <v>982</v>
      </c>
    </row>
    <row r="3355" spans="1:3" s="18" customFormat="1" ht="17.25" customHeight="1" x14ac:dyDescent="0.25">
      <c r="A3355" s="14" t="s">
        <v>3640</v>
      </c>
      <c r="B3355" s="14" t="s">
        <v>3641</v>
      </c>
      <c r="C3355" s="14" t="s">
        <v>982</v>
      </c>
    </row>
    <row r="3356" spans="1:3" s="18" customFormat="1" ht="17.25" customHeight="1" x14ac:dyDescent="0.25">
      <c r="A3356" s="14" t="s">
        <v>7683</v>
      </c>
      <c r="B3356" s="14" t="s">
        <v>7684</v>
      </c>
      <c r="C3356" s="14" t="s">
        <v>982</v>
      </c>
    </row>
    <row r="3357" spans="1:3" s="18" customFormat="1" ht="17.25" customHeight="1" x14ac:dyDescent="0.25">
      <c r="A3357" s="14" t="s">
        <v>2937</v>
      </c>
      <c r="B3357" s="14" t="s">
        <v>2938</v>
      </c>
      <c r="C3357" s="14" t="s">
        <v>982</v>
      </c>
    </row>
    <row r="3358" spans="1:3" s="18" customFormat="1" ht="17.25" customHeight="1" x14ac:dyDescent="0.25">
      <c r="A3358" s="14" t="s">
        <v>3148</v>
      </c>
      <c r="B3358" s="14" t="s">
        <v>3149</v>
      </c>
      <c r="C3358" s="14" t="s">
        <v>982</v>
      </c>
    </row>
    <row r="3359" spans="1:3" s="18" customFormat="1" ht="17.25" customHeight="1" x14ac:dyDescent="0.25">
      <c r="A3359" s="14" t="s">
        <v>1209</v>
      </c>
      <c r="B3359" s="14" t="s">
        <v>1210</v>
      </c>
      <c r="C3359" s="14" t="s">
        <v>982</v>
      </c>
    </row>
    <row r="3360" spans="1:3" s="18" customFormat="1" ht="17.25" customHeight="1" x14ac:dyDescent="0.25">
      <c r="A3360" s="14" t="str">
        <f>"00083690669"</f>
        <v>00083690669</v>
      </c>
      <c r="B3360" s="14" t="s">
        <v>5017</v>
      </c>
      <c r="C3360" s="14" t="s">
        <v>982</v>
      </c>
    </row>
    <row r="3361" spans="1:3" s="18" customFormat="1" ht="17.25" customHeight="1" x14ac:dyDescent="0.25">
      <c r="A3361" s="14" t="str">
        <f>"01635410663"</f>
        <v>01635410663</v>
      </c>
      <c r="B3361" s="14" t="s">
        <v>5656</v>
      </c>
      <c r="C3361" s="14" t="s">
        <v>982</v>
      </c>
    </row>
    <row r="3362" spans="1:3" s="18" customFormat="1" ht="17.25" customHeight="1" x14ac:dyDescent="0.25">
      <c r="A3362" s="14" t="str">
        <f>"01955550668"</f>
        <v>01955550668</v>
      </c>
      <c r="B3362" s="14" t="s">
        <v>6757</v>
      </c>
      <c r="C3362" s="14" t="s">
        <v>982</v>
      </c>
    </row>
    <row r="3363" spans="1:3" s="18" customFormat="1" ht="17.25" customHeight="1" x14ac:dyDescent="0.25">
      <c r="A3363" s="14" t="s">
        <v>6585</v>
      </c>
      <c r="B3363" s="14" t="s">
        <v>6586</v>
      </c>
      <c r="C3363" s="14" t="s">
        <v>982</v>
      </c>
    </row>
    <row r="3364" spans="1:3" s="18" customFormat="1" ht="17.25" customHeight="1" x14ac:dyDescent="0.25">
      <c r="A3364" s="14" t="s">
        <v>6001</v>
      </c>
      <c r="B3364" s="14" t="s">
        <v>6002</v>
      </c>
      <c r="C3364" s="14" t="s">
        <v>982</v>
      </c>
    </row>
    <row r="3365" spans="1:3" s="18" customFormat="1" ht="17.25" customHeight="1" x14ac:dyDescent="0.25">
      <c r="A3365" s="14" t="s">
        <v>4009</v>
      </c>
      <c r="B3365" s="14" t="s">
        <v>4010</v>
      </c>
      <c r="C3365" s="14" t="s">
        <v>982</v>
      </c>
    </row>
    <row r="3366" spans="1:3" s="18" customFormat="1" ht="17.25" customHeight="1" x14ac:dyDescent="0.25">
      <c r="A3366" s="14" t="s">
        <v>3411</v>
      </c>
      <c r="B3366" s="14" t="s">
        <v>3412</v>
      </c>
      <c r="C3366" s="14" t="s">
        <v>982</v>
      </c>
    </row>
    <row r="3367" spans="1:3" s="18" customFormat="1" ht="17.25" customHeight="1" x14ac:dyDescent="0.25">
      <c r="A3367" s="14" t="s">
        <v>5462</v>
      </c>
      <c r="B3367" s="14" t="s">
        <v>5463</v>
      </c>
      <c r="C3367" s="14" t="s">
        <v>982</v>
      </c>
    </row>
    <row r="3368" spans="1:3" s="18" customFormat="1" ht="17.25" customHeight="1" x14ac:dyDescent="0.25">
      <c r="A3368" s="14" t="s">
        <v>6607</v>
      </c>
      <c r="B3368" s="14" t="s">
        <v>6608</v>
      </c>
      <c r="C3368" s="14" t="s">
        <v>982</v>
      </c>
    </row>
    <row r="3369" spans="1:3" s="18" customFormat="1" ht="17.25" customHeight="1" x14ac:dyDescent="0.25">
      <c r="A3369" s="14" t="s">
        <v>7352</v>
      </c>
      <c r="B3369" s="14" t="s">
        <v>7353</v>
      </c>
      <c r="C3369" s="14" t="s">
        <v>982</v>
      </c>
    </row>
    <row r="3370" spans="1:3" s="18" customFormat="1" ht="17.25" customHeight="1" x14ac:dyDescent="0.25">
      <c r="A3370" s="14" t="s">
        <v>6755</v>
      </c>
      <c r="B3370" s="14" t="s">
        <v>6756</v>
      </c>
      <c r="C3370" s="14" t="s">
        <v>982</v>
      </c>
    </row>
    <row r="3371" spans="1:3" s="18" customFormat="1" ht="17.25" customHeight="1" x14ac:dyDescent="0.25">
      <c r="A3371" s="14" t="s">
        <v>6174</v>
      </c>
      <c r="B3371" s="14" t="s">
        <v>6175</v>
      </c>
      <c r="C3371" s="14" t="s">
        <v>982</v>
      </c>
    </row>
    <row r="3372" spans="1:3" s="18" customFormat="1" ht="17.25" customHeight="1" x14ac:dyDescent="0.25">
      <c r="A3372" s="14" t="s">
        <v>9006</v>
      </c>
      <c r="B3372" s="14" t="s">
        <v>9007</v>
      </c>
      <c r="C3372" s="14" t="s">
        <v>982</v>
      </c>
    </row>
    <row r="3373" spans="1:3" s="18" customFormat="1" ht="17.25" customHeight="1" x14ac:dyDescent="0.25">
      <c r="A3373" s="14" t="s">
        <v>5529</v>
      </c>
      <c r="B3373" s="14" t="s">
        <v>5530</v>
      </c>
      <c r="C3373" s="14" t="s">
        <v>982</v>
      </c>
    </row>
    <row r="3374" spans="1:3" s="18" customFormat="1" ht="17.25" customHeight="1" x14ac:dyDescent="0.25">
      <c r="A3374" s="14" t="s">
        <v>5620</v>
      </c>
      <c r="B3374" s="14" t="s">
        <v>5621</v>
      </c>
      <c r="C3374" s="14" t="s">
        <v>982</v>
      </c>
    </row>
    <row r="3375" spans="1:3" s="18" customFormat="1" ht="17.25" customHeight="1" x14ac:dyDescent="0.25">
      <c r="A3375" s="14" t="str">
        <f>"01597600665"</f>
        <v>01597600665</v>
      </c>
      <c r="B3375" s="14" t="s">
        <v>6164</v>
      </c>
      <c r="C3375" s="14" t="s">
        <v>982</v>
      </c>
    </row>
    <row r="3376" spans="1:3" s="18" customFormat="1" ht="17.25" customHeight="1" x14ac:dyDescent="0.25">
      <c r="A3376" s="14" t="s">
        <v>7607</v>
      </c>
      <c r="B3376" s="14" t="s">
        <v>7608</v>
      </c>
      <c r="C3376" s="14" t="s">
        <v>982</v>
      </c>
    </row>
    <row r="3377" spans="1:3" s="18" customFormat="1" ht="17.25" customHeight="1" x14ac:dyDescent="0.25">
      <c r="A3377" s="14" t="s">
        <v>8018</v>
      </c>
      <c r="B3377" s="14" t="s">
        <v>8019</v>
      </c>
      <c r="C3377" s="14" t="s">
        <v>982</v>
      </c>
    </row>
    <row r="3378" spans="1:3" s="18" customFormat="1" ht="17.25" customHeight="1" x14ac:dyDescent="0.25">
      <c r="A3378" s="14" t="str">
        <f>"01700910662"</f>
        <v>01700910662</v>
      </c>
      <c r="B3378" s="14" t="s">
        <v>7631</v>
      </c>
      <c r="C3378" s="14" t="s">
        <v>982</v>
      </c>
    </row>
    <row r="3379" spans="1:3" s="18" customFormat="1" ht="17.25" customHeight="1" x14ac:dyDescent="0.25">
      <c r="A3379" s="14" t="s">
        <v>7823</v>
      </c>
      <c r="B3379" s="14" t="s">
        <v>7824</v>
      </c>
      <c r="C3379" s="14" t="s">
        <v>982</v>
      </c>
    </row>
    <row r="3380" spans="1:3" s="18" customFormat="1" ht="17.25" customHeight="1" x14ac:dyDescent="0.25">
      <c r="A3380" s="14" t="s">
        <v>7825</v>
      </c>
      <c r="B3380" s="14" t="s">
        <v>7826</v>
      </c>
      <c r="C3380" s="14" t="s">
        <v>982</v>
      </c>
    </row>
    <row r="3381" spans="1:3" s="18" customFormat="1" ht="17.25" customHeight="1" x14ac:dyDescent="0.25">
      <c r="A3381" s="14" t="str">
        <f>"01493090664"</f>
        <v>01493090664</v>
      </c>
      <c r="B3381" s="14" t="s">
        <v>6850</v>
      </c>
      <c r="C3381" s="14" t="s">
        <v>982</v>
      </c>
    </row>
    <row r="3382" spans="1:3" s="18" customFormat="1" ht="17.25" customHeight="1" x14ac:dyDescent="0.25">
      <c r="A3382" s="14" t="s">
        <v>3528</v>
      </c>
      <c r="B3382" s="14" t="s">
        <v>3529</v>
      </c>
      <c r="C3382" s="14" t="s">
        <v>982</v>
      </c>
    </row>
    <row r="3383" spans="1:3" s="18" customFormat="1" ht="17.25" customHeight="1" x14ac:dyDescent="0.25">
      <c r="A3383" s="14" t="s">
        <v>4435</v>
      </c>
      <c r="B3383" s="14" t="s">
        <v>4436</v>
      </c>
      <c r="C3383" s="14" t="s">
        <v>982</v>
      </c>
    </row>
    <row r="3384" spans="1:3" s="18" customFormat="1" ht="17.25" customHeight="1" x14ac:dyDescent="0.25">
      <c r="A3384" s="14" t="s">
        <v>6003</v>
      </c>
      <c r="B3384" s="14" t="s">
        <v>6004</v>
      </c>
      <c r="C3384" s="14" t="s">
        <v>982</v>
      </c>
    </row>
    <row r="3385" spans="1:3" s="18" customFormat="1" ht="17.25" customHeight="1" x14ac:dyDescent="0.25">
      <c r="A3385" s="14" t="s">
        <v>3530</v>
      </c>
      <c r="B3385" s="14" t="s">
        <v>3531</v>
      </c>
      <c r="C3385" s="14" t="s">
        <v>982</v>
      </c>
    </row>
    <row r="3386" spans="1:3" s="18" customFormat="1" ht="17.25" customHeight="1" x14ac:dyDescent="0.25">
      <c r="A3386" s="14" t="str">
        <f>"01921880660"</f>
        <v>01921880660</v>
      </c>
      <c r="B3386" s="14" t="s">
        <v>6022</v>
      </c>
      <c r="C3386" s="14" t="s">
        <v>982</v>
      </c>
    </row>
    <row r="3387" spans="1:3" s="18" customFormat="1" ht="17.25" customHeight="1" x14ac:dyDescent="0.25">
      <c r="A3387" s="14" t="s">
        <v>9685</v>
      </c>
      <c r="B3387" s="14" t="s">
        <v>9686</v>
      </c>
      <c r="C3387" s="14" t="s">
        <v>982</v>
      </c>
    </row>
    <row r="3388" spans="1:3" s="18" customFormat="1" ht="17.25" customHeight="1" x14ac:dyDescent="0.25">
      <c r="A3388" s="14" t="s">
        <v>2188</v>
      </c>
      <c r="B3388" s="14" t="s">
        <v>2189</v>
      </c>
      <c r="C3388" s="14" t="s">
        <v>982</v>
      </c>
    </row>
    <row r="3389" spans="1:3" s="18" customFormat="1" ht="17.25" customHeight="1" x14ac:dyDescent="0.25">
      <c r="A3389" s="14" t="s">
        <v>5693</v>
      </c>
      <c r="B3389" s="14" t="s">
        <v>5694</v>
      </c>
      <c r="C3389" s="14" t="s">
        <v>982</v>
      </c>
    </row>
    <row r="3390" spans="1:3" s="18" customFormat="1" ht="17.25" customHeight="1" x14ac:dyDescent="0.25">
      <c r="A3390" s="14" t="s">
        <v>5691</v>
      </c>
      <c r="B3390" s="14" t="s">
        <v>5692</v>
      </c>
      <c r="C3390" s="14" t="s">
        <v>982</v>
      </c>
    </row>
    <row r="3391" spans="1:3" s="18" customFormat="1" ht="17.25" customHeight="1" x14ac:dyDescent="0.25">
      <c r="A3391" s="14" t="s">
        <v>6356</v>
      </c>
      <c r="B3391" s="14" t="s">
        <v>965</v>
      </c>
      <c r="C3391" s="14" t="s">
        <v>982</v>
      </c>
    </row>
    <row r="3392" spans="1:3" s="18" customFormat="1" ht="17.25" customHeight="1" x14ac:dyDescent="0.25">
      <c r="A3392" s="14" t="s">
        <v>6354</v>
      </c>
      <c r="B3392" s="14" t="s">
        <v>6355</v>
      </c>
      <c r="C3392" s="14" t="s">
        <v>982</v>
      </c>
    </row>
    <row r="3393" spans="1:3" s="18" customFormat="1" ht="17.25" customHeight="1" x14ac:dyDescent="0.25">
      <c r="A3393" s="14" t="str">
        <f>"01687280667"</f>
        <v>01687280667</v>
      </c>
      <c r="B3393" s="14" t="s">
        <v>1067</v>
      </c>
      <c r="C3393" s="14" t="s">
        <v>982</v>
      </c>
    </row>
    <row r="3394" spans="1:3" s="18" customFormat="1" ht="17.25" customHeight="1" x14ac:dyDescent="0.25">
      <c r="A3394" s="14" t="s">
        <v>5989</v>
      </c>
      <c r="B3394" s="14" t="s">
        <v>5990</v>
      </c>
      <c r="C3394" s="14" t="s">
        <v>982</v>
      </c>
    </row>
    <row r="3395" spans="1:3" s="18" customFormat="1" ht="17.25" customHeight="1" x14ac:dyDescent="0.25">
      <c r="A3395" s="14" t="s">
        <v>3061</v>
      </c>
      <c r="B3395" s="14" t="s">
        <v>3062</v>
      </c>
      <c r="C3395" s="14" t="s">
        <v>982</v>
      </c>
    </row>
    <row r="3396" spans="1:3" s="18" customFormat="1" ht="17.25" customHeight="1" x14ac:dyDescent="0.25">
      <c r="A3396" s="14" t="s">
        <v>8141</v>
      </c>
      <c r="B3396" s="14" t="s">
        <v>8142</v>
      </c>
      <c r="C3396" s="14" t="s">
        <v>982</v>
      </c>
    </row>
    <row r="3397" spans="1:3" s="18" customFormat="1" ht="17.25" customHeight="1" x14ac:dyDescent="0.25">
      <c r="A3397" s="14" t="s">
        <v>6827</v>
      </c>
      <c r="B3397" s="14" t="s">
        <v>6828</v>
      </c>
      <c r="C3397" s="14" t="s">
        <v>982</v>
      </c>
    </row>
    <row r="3398" spans="1:3" s="18" customFormat="1" ht="17.25" customHeight="1" x14ac:dyDescent="0.25">
      <c r="A3398" s="14" t="s">
        <v>7902</v>
      </c>
      <c r="B3398" s="14" t="s">
        <v>7903</v>
      </c>
      <c r="C3398" s="14" t="s">
        <v>982</v>
      </c>
    </row>
    <row r="3399" spans="1:3" s="18" customFormat="1" ht="17.25" customHeight="1" x14ac:dyDescent="0.25">
      <c r="A3399" s="14" t="s">
        <v>3305</v>
      </c>
      <c r="B3399" s="14" t="s">
        <v>3306</v>
      </c>
      <c r="C3399" s="14" t="s">
        <v>982</v>
      </c>
    </row>
    <row r="3400" spans="1:3" s="18" customFormat="1" ht="17.25" customHeight="1" x14ac:dyDescent="0.25">
      <c r="A3400" s="14" t="s">
        <v>6660</v>
      </c>
      <c r="B3400" s="14" t="s">
        <v>6661</v>
      </c>
      <c r="C3400" s="14" t="s">
        <v>982</v>
      </c>
    </row>
    <row r="3401" spans="1:3" s="18" customFormat="1" ht="17.25" customHeight="1" x14ac:dyDescent="0.25">
      <c r="A3401" s="14" t="s">
        <v>6291</v>
      </c>
      <c r="B3401" s="14" t="s">
        <v>6292</v>
      </c>
      <c r="C3401" s="14" t="s">
        <v>982</v>
      </c>
    </row>
    <row r="3402" spans="1:3" s="18" customFormat="1" ht="17.25" customHeight="1" x14ac:dyDescent="0.25">
      <c r="A3402" s="14" t="s">
        <v>6289</v>
      </c>
      <c r="B3402" s="14" t="s">
        <v>6290</v>
      </c>
      <c r="C3402" s="14" t="s">
        <v>982</v>
      </c>
    </row>
    <row r="3403" spans="1:3" s="18" customFormat="1" ht="17.25" customHeight="1" x14ac:dyDescent="0.25">
      <c r="A3403" s="14" t="str">
        <f>"01478710666"</f>
        <v>01478710666</v>
      </c>
      <c r="B3403" s="14" t="s">
        <v>2623</v>
      </c>
      <c r="C3403" s="14" t="s">
        <v>982</v>
      </c>
    </row>
    <row r="3404" spans="1:3" s="18" customFormat="1" ht="17.25" customHeight="1" x14ac:dyDescent="0.25">
      <c r="A3404" s="14" t="str">
        <f>"01502600669"</f>
        <v>01502600669</v>
      </c>
      <c r="B3404" s="14" t="s">
        <v>8037</v>
      </c>
      <c r="C3404" s="14" t="s">
        <v>982</v>
      </c>
    </row>
    <row r="3405" spans="1:3" s="18" customFormat="1" ht="17.25" customHeight="1" x14ac:dyDescent="0.25">
      <c r="A3405" s="14" t="str">
        <f>"01718240664"</f>
        <v>01718240664</v>
      </c>
      <c r="B3405" s="14" t="s">
        <v>2948</v>
      </c>
      <c r="C3405" s="14" t="s">
        <v>982</v>
      </c>
    </row>
    <row r="3406" spans="1:3" s="18" customFormat="1" ht="17.25" customHeight="1" x14ac:dyDescent="0.25">
      <c r="A3406" s="14" t="str">
        <f>"00205570666"</f>
        <v>00205570666</v>
      </c>
      <c r="B3406" s="14" t="s">
        <v>7935</v>
      </c>
      <c r="C3406" s="14" t="s">
        <v>982</v>
      </c>
    </row>
    <row r="3407" spans="1:3" s="18" customFormat="1" ht="17.25" customHeight="1" x14ac:dyDescent="0.25">
      <c r="A3407" s="14" t="str">
        <f>"01042420669"</f>
        <v>01042420669</v>
      </c>
      <c r="B3407" s="14" t="s">
        <v>1340</v>
      </c>
      <c r="C3407" s="14" t="s">
        <v>982</v>
      </c>
    </row>
    <row r="3408" spans="1:3" s="18" customFormat="1" ht="17.25" customHeight="1" x14ac:dyDescent="0.25">
      <c r="A3408" s="14" t="str">
        <f>"01856190663"</f>
        <v>01856190663</v>
      </c>
      <c r="B3408" s="14" t="s">
        <v>6130</v>
      </c>
      <c r="C3408" s="14" t="s">
        <v>982</v>
      </c>
    </row>
    <row r="3409" spans="1:3" s="18" customFormat="1" ht="17.25" customHeight="1" x14ac:dyDescent="0.25">
      <c r="A3409" s="14" t="str">
        <f>"01917230664"</f>
        <v>01917230664</v>
      </c>
      <c r="B3409" s="14" t="s">
        <v>7819</v>
      </c>
      <c r="C3409" s="14" t="s">
        <v>982</v>
      </c>
    </row>
    <row r="3410" spans="1:3" s="18" customFormat="1" ht="17.25" customHeight="1" x14ac:dyDescent="0.25">
      <c r="A3410" s="14" t="str">
        <f>"01770690665"</f>
        <v>01770690665</v>
      </c>
      <c r="B3410" s="14" t="s">
        <v>2848</v>
      </c>
      <c r="C3410" s="14" t="s">
        <v>982</v>
      </c>
    </row>
    <row r="3411" spans="1:3" s="18" customFormat="1" ht="17.25" customHeight="1" x14ac:dyDescent="0.25">
      <c r="A3411" s="14" t="s">
        <v>3935</v>
      </c>
      <c r="B3411" s="14" t="s">
        <v>3936</v>
      </c>
      <c r="C3411" s="14" t="s">
        <v>982</v>
      </c>
    </row>
    <row r="3412" spans="1:3" s="18" customFormat="1" ht="17.25" customHeight="1" x14ac:dyDescent="0.25">
      <c r="A3412" s="14" t="s">
        <v>7508</v>
      </c>
      <c r="B3412" s="14" t="s">
        <v>7509</v>
      </c>
      <c r="C3412" s="14" t="s">
        <v>982</v>
      </c>
    </row>
    <row r="3413" spans="1:3" s="18" customFormat="1" ht="17.25" customHeight="1" x14ac:dyDescent="0.25">
      <c r="A3413" s="14" t="s">
        <v>7605</v>
      </c>
      <c r="B3413" s="14" t="s">
        <v>7606</v>
      </c>
      <c r="C3413" s="14" t="s">
        <v>982</v>
      </c>
    </row>
    <row r="3414" spans="1:3" s="18" customFormat="1" ht="17.25" customHeight="1" x14ac:dyDescent="0.25">
      <c r="A3414" s="14" t="s">
        <v>5999</v>
      </c>
      <c r="B3414" s="14" t="s">
        <v>6000</v>
      </c>
      <c r="C3414" s="14" t="s">
        <v>982</v>
      </c>
    </row>
    <row r="3415" spans="1:3" s="18" customFormat="1" ht="17.25" customHeight="1" x14ac:dyDescent="0.25">
      <c r="A3415" s="14" t="s">
        <v>4349</v>
      </c>
      <c r="B3415" s="14" t="s">
        <v>4350</v>
      </c>
      <c r="C3415" s="14" t="s">
        <v>982</v>
      </c>
    </row>
    <row r="3416" spans="1:3" s="18" customFormat="1" ht="17.25" customHeight="1" x14ac:dyDescent="0.25">
      <c r="A3416" s="14" t="s">
        <v>1036</v>
      </c>
      <c r="B3416" s="14" t="s">
        <v>1037</v>
      </c>
      <c r="C3416" s="14" t="s">
        <v>982</v>
      </c>
    </row>
    <row r="3417" spans="1:3" s="18" customFormat="1" ht="17.25" customHeight="1" x14ac:dyDescent="0.25">
      <c r="A3417" s="14" t="str">
        <f>"02449360599"</f>
        <v>02449360599</v>
      </c>
      <c r="B3417" s="14" t="s">
        <v>6570</v>
      </c>
      <c r="C3417" s="14" t="s">
        <v>330</v>
      </c>
    </row>
    <row r="3418" spans="1:3" s="18" customFormat="1" ht="17.25" customHeight="1" x14ac:dyDescent="0.25">
      <c r="A3418" s="14" t="str">
        <f>"02776100592"</f>
        <v>02776100592</v>
      </c>
      <c r="B3418" s="14" t="s">
        <v>8501</v>
      </c>
      <c r="C3418" s="14" t="s">
        <v>330</v>
      </c>
    </row>
    <row r="3419" spans="1:3" s="18" customFormat="1" ht="17.25" customHeight="1" x14ac:dyDescent="0.25">
      <c r="A3419" s="14" t="str">
        <f>"02514330592"</f>
        <v>02514330592</v>
      </c>
      <c r="B3419" s="14" t="s">
        <v>6787</v>
      </c>
      <c r="C3419" s="14" t="s">
        <v>330</v>
      </c>
    </row>
    <row r="3420" spans="1:3" s="18" customFormat="1" ht="17.25" customHeight="1" x14ac:dyDescent="0.25">
      <c r="A3420" s="14" t="s">
        <v>7726</v>
      </c>
      <c r="B3420" s="14" t="s">
        <v>7727</v>
      </c>
      <c r="C3420" s="14" t="s">
        <v>330</v>
      </c>
    </row>
    <row r="3421" spans="1:3" s="18" customFormat="1" ht="17.25" customHeight="1" x14ac:dyDescent="0.25">
      <c r="A3421" s="14" t="s">
        <v>7521</v>
      </c>
      <c r="B3421" s="14" t="s">
        <v>7522</v>
      </c>
      <c r="C3421" s="14" t="s">
        <v>330</v>
      </c>
    </row>
    <row r="3422" spans="1:3" s="18" customFormat="1" ht="17.25" customHeight="1" x14ac:dyDescent="0.25">
      <c r="A3422" s="14">
        <v>80007810593</v>
      </c>
      <c r="B3422" s="14" t="s">
        <v>7165</v>
      </c>
      <c r="C3422" s="14" t="s">
        <v>330</v>
      </c>
    </row>
    <row r="3423" spans="1:3" s="18" customFormat="1" ht="17.25" customHeight="1" x14ac:dyDescent="0.25">
      <c r="A3423" s="14" t="s">
        <v>5976</v>
      </c>
      <c r="B3423" s="14" t="s">
        <v>5977</v>
      </c>
      <c r="C3423" s="14" t="s">
        <v>330</v>
      </c>
    </row>
    <row r="3424" spans="1:3" s="18" customFormat="1" ht="17.25" customHeight="1" x14ac:dyDescent="0.25">
      <c r="A3424" s="14" t="s">
        <v>331</v>
      </c>
      <c r="B3424" s="14" t="s">
        <v>332</v>
      </c>
      <c r="C3424" s="14" t="s">
        <v>330</v>
      </c>
    </row>
    <row r="3425" spans="1:3" s="18" customFormat="1" ht="17.25" customHeight="1" x14ac:dyDescent="0.25">
      <c r="A3425" s="14" t="s">
        <v>7041</v>
      </c>
      <c r="B3425" s="14" t="s">
        <v>7042</v>
      </c>
      <c r="C3425" s="14" t="s">
        <v>330</v>
      </c>
    </row>
    <row r="3426" spans="1:3" s="18" customFormat="1" ht="17.25" customHeight="1" x14ac:dyDescent="0.25">
      <c r="A3426" s="14" t="str">
        <f>"01621600590"</f>
        <v>01621600590</v>
      </c>
      <c r="B3426" s="14" t="s">
        <v>6580</v>
      </c>
      <c r="C3426" s="14" t="s">
        <v>330</v>
      </c>
    </row>
    <row r="3427" spans="1:3" s="18" customFormat="1" ht="17.25" customHeight="1" x14ac:dyDescent="0.25">
      <c r="A3427" s="14" t="str">
        <f>"02419910597"</f>
        <v>02419910597</v>
      </c>
      <c r="B3427" s="14" t="s">
        <v>6357</v>
      </c>
      <c r="C3427" s="14" t="s">
        <v>330</v>
      </c>
    </row>
    <row r="3428" spans="1:3" s="18" customFormat="1" ht="17.25" customHeight="1" x14ac:dyDescent="0.25">
      <c r="A3428" s="14" t="str">
        <f>"02630410591"</f>
        <v>02630410591</v>
      </c>
      <c r="B3428" s="14" t="s">
        <v>6257</v>
      </c>
      <c r="C3428" s="14" t="s">
        <v>330</v>
      </c>
    </row>
    <row r="3429" spans="1:3" s="18" customFormat="1" ht="17.25" customHeight="1" x14ac:dyDescent="0.25">
      <c r="A3429" s="14" t="str">
        <f>"02828790598"</f>
        <v>02828790598</v>
      </c>
      <c r="B3429" s="14" t="s">
        <v>9233</v>
      </c>
      <c r="C3429" s="14" t="s">
        <v>330</v>
      </c>
    </row>
    <row r="3430" spans="1:3" s="18" customFormat="1" ht="17.25" customHeight="1" x14ac:dyDescent="0.25">
      <c r="A3430" s="14" t="str">
        <f>"02695470597"</f>
        <v>02695470597</v>
      </c>
      <c r="B3430" s="14" t="s">
        <v>808</v>
      </c>
      <c r="C3430" s="14" t="s">
        <v>330</v>
      </c>
    </row>
    <row r="3431" spans="1:3" s="18" customFormat="1" ht="17.25" customHeight="1" x14ac:dyDescent="0.25">
      <c r="A3431" s="14" t="str">
        <f>"02848290595"</f>
        <v>02848290595</v>
      </c>
      <c r="B3431" s="14" t="s">
        <v>6433</v>
      </c>
      <c r="C3431" s="14" t="s">
        <v>330</v>
      </c>
    </row>
    <row r="3432" spans="1:3" s="18" customFormat="1" ht="17.25" customHeight="1" x14ac:dyDescent="0.25">
      <c r="A3432" s="14" t="str">
        <f>"02837130596"</f>
        <v>02837130596</v>
      </c>
      <c r="B3432" s="14" t="s">
        <v>6367</v>
      </c>
      <c r="C3432" s="14" t="s">
        <v>330</v>
      </c>
    </row>
    <row r="3433" spans="1:3" s="18" customFormat="1" ht="17.25" customHeight="1" x14ac:dyDescent="0.25">
      <c r="A3433" s="14" t="str">
        <f>"02956430595"</f>
        <v>02956430595</v>
      </c>
      <c r="B3433" s="14" t="s">
        <v>6275</v>
      </c>
      <c r="C3433" s="14" t="s">
        <v>330</v>
      </c>
    </row>
    <row r="3434" spans="1:3" s="18" customFormat="1" ht="17.25" customHeight="1" x14ac:dyDescent="0.25">
      <c r="A3434" s="14" t="str">
        <f>"02721190599"</f>
        <v>02721190599</v>
      </c>
      <c r="B3434" s="14" t="s">
        <v>6309</v>
      </c>
      <c r="C3434" s="14" t="s">
        <v>330</v>
      </c>
    </row>
    <row r="3435" spans="1:3" s="18" customFormat="1" ht="17.25" customHeight="1" x14ac:dyDescent="0.25">
      <c r="A3435" s="14" t="s">
        <v>6370</v>
      </c>
      <c r="B3435" s="14" t="s">
        <v>6371</v>
      </c>
      <c r="C3435" s="14" t="s">
        <v>330</v>
      </c>
    </row>
    <row r="3436" spans="1:3" s="18" customFormat="1" ht="17.25" customHeight="1" x14ac:dyDescent="0.25">
      <c r="A3436" s="14" t="s">
        <v>6496</v>
      </c>
      <c r="B3436" s="14" t="s">
        <v>6497</v>
      </c>
      <c r="C3436" s="14" t="s">
        <v>330</v>
      </c>
    </row>
    <row r="3437" spans="1:3" s="18" customFormat="1" ht="17.25" customHeight="1" x14ac:dyDescent="0.25">
      <c r="A3437" s="14" t="s">
        <v>6615</v>
      </c>
      <c r="B3437" s="14" t="s">
        <v>6616</v>
      </c>
      <c r="C3437" s="14" t="s">
        <v>330</v>
      </c>
    </row>
    <row r="3438" spans="1:3" s="18" customFormat="1" ht="17.25" customHeight="1" x14ac:dyDescent="0.25">
      <c r="A3438" s="14" t="s">
        <v>809</v>
      </c>
      <c r="B3438" s="14" t="s">
        <v>810</v>
      </c>
      <c r="C3438" s="14" t="s">
        <v>330</v>
      </c>
    </row>
    <row r="3439" spans="1:3" s="18" customFormat="1" ht="17.25" customHeight="1" x14ac:dyDescent="0.25">
      <c r="A3439" s="14" t="s">
        <v>811</v>
      </c>
      <c r="B3439" s="14" t="s">
        <v>812</v>
      </c>
      <c r="C3439" s="14" t="s">
        <v>330</v>
      </c>
    </row>
    <row r="3440" spans="1:3" s="18" customFormat="1" ht="17.25" customHeight="1" x14ac:dyDescent="0.25">
      <c r="A3440" s="14" t="s">
        <v>2548</v>
      </c>
      <c r="B3440" s="14" t="s">
        <v>2549</v>
      </c>
      <c r="C3440" s="14" t="s">
        <v>330</v>
      </c>
    </row>
    <row r="3441" spans="1:3" s="18" customFormat="1" ht="17.25" customHeight="1" x14ac:dyDescent="0.25">
      <c r="A3441" s="14" t="s">
        <v>3576</v>
      </c>
      <c r="B3441" s="14" t="s">
        <v>3577</v>
      </c>
      <c r="C3441" s="14" t="s">
        <v>330</v>
      </c>
    </row>
    <row r="3442" spans="1:3" s="18" customFormat="1" ht="17.25" customHeight="1" x14ac:dyDescent="0.25">
      <c r="A3442" s="14" t="s">
        <v>2883</v>
      </c>
      <c r="B3442" s="14" t="s">
        <v>2884</v>
      </c>
      <c r="C3442" s="14" t="s">
        <v>330</v>
      </c>
    </row>
    <row r="3443" spans="1:3" s="18" customFormat="1" ht="17.25" customHeight="1" x14ac:dyDescent="0.25">
      <c r="A3443" s="14" t="s">
        <v>7628</v>
      </c>
      <c r="B3443" s="14" t="s">
        <v>7629</v>
      </c>
      <c r="C3443" s="14" t="s">
        <v>330</v>
      </c>
    </row>
    <row r="3444" spans="1:3" s="18" customFormat="1" ht="17.25" customHeight="1" x14ac:dyDescent="0.25">
      <c r="A3444" s="14" t="s">
        <v>6822</v>
      </c>
      <c r="B3444" s="14" t="s">
        <v>6823</v>
      </c>
      <c r="C3444" s="14" t="s">
        <v>330</v>
      </c>
    </row>
    <row r="3445" spans="1:3" s="18" customFormat="1" ht="17.25" customHeight="1" x14ac:dyDescent="0.25">
      <c r="A3445" s="14" t="str">
        <f>"02423520598"</f>
        <v>02423520598</v>
      </c>
      <c r="B3445" s="14" t="s">
        <v>5873</v>
      </c>
      <c r="C3445" s="14" t="s">
        <v>330</v>
      </c>
    </row>
    <row r="3446" spans="1:3" s="18" customFormat="1" ht="17.25" customHeight="1" x14ac:dyDescent="0.25">
      <c r="A3446" s="14" t="s">
        <v>6377</v>
      </c>
      <c r="B3446" s="14" t="s">
        <v>6378</v>
      </c>
      <c r="C3446" s="14" t="s">
        <v>330</v>
      </c>
    </row>
    <row r="3447" spans="1:3" s="18" customFormat="1" ht="17.25" customHeight="1" x14ac:dyDescent="0.25">
      <c r="A3447" s="14" t="str">
        <f>"01357540598"</f>
        <v>01357540598</v>
      </c>
      <c r="B3447" s="14" t="s">
        <v>8218</v>
      </c>
      <c r="C3447" s="14" t="s">
        <v>330</v>
      </c>
    </row>
    <row r="3448" spans="1:3" s="18" customFormat="1" ht="17.25" customHeight="1" x14ac:dyDescent="0.25">
      <c r="A3448" s="14" t="s">
        <v>6295</v>
      </c>
      <c r="B3448" s="14" t="s">
        <v>6296</v>
      </c>
      <c r="C3448" s="14" t="s">
        <v>330</v>
      </c>
    </row>
    <row r="3449" spans="1:3" s="18" customFormat="1" ht="17.25" customHeight="1" x14ac:dyDescent="0.25">
      <c r="A3449" s="14" t="s">
        <v>6526</v>
      </c>
      <c r="B3449" s="14" t="s">
        <v>6527</v>
      </c>
      <c r="C3449" s="14" t="s">
        <v>330</v>
      </c>
    </row>
    <row r="3450" spans="1:3" s="18" customFormat="1" ht="17.25" customHeight="1" x14ac:dyDescent="0.25">
      <c r="A3450" s="14" t="s">
        <v>6675</v>
      </c>
      <c r="B3450" s="14" t="s">
        <v>6676</v>
      </c>
      <c r="C3450" s="14" t="s">
        <v>330</v>
      </c>
    </row>
    <row r="3451" spans="1:3" s="18" customFormat="1" ht="17.25" customHeight="1" x14ac:dyDescent="0.25">
      <c r="A3451" s="14" t="s">
        <v>6671</v>
      </c>
      <c r="B3451" s="14" t="s">
        <v>6672</v>
      </c>
      <c r="C3451" s="14" t="s">
        <v>330</v>
      </c>
    </row>
    <row r="3452" spans="1:3" s="18" customFormat="1" ht="17.25" customHeight="1" x14ac:dyDescent="0.25">
      <c r="A3452" s="14" t="str">
        <f>"02857480590"</f>
        <v>02857480590</v>
      </c>
      <c r="B3452" s="14" t="s">
        <v>6571</v>
      </c>
      <c r="C3452" s="14" t="s">
        <v>330</v>
      </c>
    </row>
    <row r="3453" spans="1:3" s="18" customFormat="1" ht="17.25" customHeight="1" x14ac:dyDescent="0.25">
      <c r="A3453" s="14" t="s">
        <v>1239</v>
      </c>
      <c r="B3453" s="14" t="s">
        <v>1240</v>
      </c>
      <c r="C3453" s="14" t="s">
        <v>330</v>
      </c>
    </row>
    <row r="3454" spans="1:3" s="18" customFormat="1" ht="17.25" customHeight="1" x14ac:dyDescent="0.25">
      <c r="A3454" s="14" t="s">
        <v>1252</v>
      </c>
      <c r="B3454" s="14" t="s">
        <v>1253</v>
      </c>
      <c r="C3454" s="14" t="s">
        <v>330</v>
      </c>
    </row>
    <row r="3455" spans="1:3" s="18" customFormat="1" ht="17.25" customHeight="1" x14ac:dyDescent="0.25">
      <c r="A3455" s="14" t="str">
        <f>"00124480591"</f>
        <v>00124480591</v>
      </c>
      <c r="B3455" s="14" t="s">
        <v>7295</v>
      </c>
      <c r="C3455" s="14" t="s">
        <v>330</v>
      </c>
    </row>
    <row r="3456" spans="1:3" s="18" customFormat="1" ht="17.25" customHeight="1" x14ac:dyDescent="0.25">
      <c r="A3456" s="14" t="s">
        <v>1192</v>
      </c>
      <c r="B3456" s="14" t="s">
        <v>1193</v>
      </c>
      <c r="C3456" s="14" t="s">
        <v>330</v>
      </c>
    </row>
    <row r="3457" spans="1:3" s="18" customFormat="1" ht="17.25" customHeight="1" x14ac:dyDescent="0.25">
      <c r="A3457" s="14" t="str">
        <f>"01304730599"</f>
        <v>01304730599</v>
      </c>
      <c r="B3457" s="14" t="s">
        <v>7117</v>
      </c>
      <c r="C3457" s="14" t="s">
        <v>330</v>
      </c>
    </row>
    <row r="3458" spans="1:3" s="18" customFormat="1" ht="17.25" customHeight="1" x14ac:dyDescent="0.25">
      <c r="A3458" s="14" t="str">
        <f>"01822110597"</f>
        <v>01822110597</v>
      </c>
      <c r="B3458" s="14" t="s">
        <v>2540</v>
      </c>
      <c r="C3458" s="14" t="s">
        <v>330</v>
      </c>
    </row>
    <row r="3459" spans="1:3" s="18" customFormat="1" ht="17.25" customHeight="1" x14ac:dyDescent="0.25">
      <c r="A3459" s="14" t="str">
        <f>"02408260590"</f>
        <v>02408260590</v>
      </c>
      <c r="B3459" s="14" t="s">
        <v>9295</v>
      </c>
      <c r="C3459" s="14" t="s">
        <v>330</v>
      </c>
    </row>
    <row r="3460" spans="1:3" s="18" customFormat="1" ht="17.25" customHeight="1" x14ac:dyDescent="0.25">
      <c r="A3460" s="14" t="str">
        <f>"00112740592"</f>
        <v>00112740592</v>
      </c>
      <c r="B3460" s="14" t="s">
        <v>7140</v>
      </c>
      <c r="C3460" s="14" t="s">
        <v>330</v>
      </c>
    </row>
    <row r="3461" spans="1:3" s="18" customFormat="1" ht="17.25" customHeight="1" x14ac:dyDescent="0.25">
      <c r="A3461" s="14" t="s">
        <v>1241</v>
      </c>
      <c r="B3461" s="14" t="s">
        <v>1242</v>
      </c>
      <c r="C3461" s="14" t="s">
        <v>330</v>
      </c>
    </row>
    <row r="3462" spans="1:3" s="18" customFormat="1" ht="17.25" customHeight="1" x14ac:dyDescent="0.25">
      <c r="A3462" s="14" t="s">
        <v>1023</v>
      </c>
      <c r="B3462" s="14" t="s">
        <v>1024</v>
      </c>
      <c r="C3462" s="14" t="s">
        <v>330</v>
      </c>
    </row>
    <row r="3463" spans="1:3" s="18" customFormat="1" ht="17.25" customHeight="1" x14ac:dyDescent="0.25">
      <c r="A3463" s="14" t="s">
        <v>6338</v>
      </c>
      <c r="B3463" s="14" t="s">
        <v>6339</v>
      </c>
      <c r="C3463" s="14" t="s">
        <v>330</v>
      </c>
    </row>
    <row r="3464" spans="1:3" s="18" customFormat="1" ht="17.25" customHeight="1" x14ac:dyDescent="0.25">
      <c r="A3464" s="14" t="s">
        <v>6583</v>
      </c>
      <c r="B3464" s="14" t="s">
        <v>6584</v>
      </c>
      <c r="C3464" s="14" t="s">
        <v>330</v>
      </c>
    </row>
    <row r="3465" spans="1:3" s="18" customFormat="1" ht="17.25" customHeight="1" x14ac:dyDescent="0.25">
      <c r="A3465" s="14" t="s">
        <v>6518</v>
      </c>
      <c r="B3465" s="14" t="s">
        <v>6519</v>
      </c>
      <c r="C3465" s="14" t="s">
        <v>330</v>
      </c>
    </row>
    <row r="3466" spans="1:3" s="18" customFormat="1" ht="17.25" customHeight="1" x14ac:dyDescent="0.25">
      <c r="A3466" s="14" t="s">
        <v>1254</v>
      </c>
      <c r="B3466" s="14" t="s">
        <v>1255</v>
      </c>
      <c r="C3466" s="14" t="s">
        <v>330</v>
      </c>
    </row>
    <row r="3467" spans="1:3" s="18" customFormat="1" ht="17.25" customHeight="1" x14ac:dyDescent="0.25">
      <c r="A3467" s="14" t="s">
        <v>8502</v>
      </c>
      <c r="B3467" s="14" t="s">
        <v>8503</v>
      </c>
      <c r="C3467" s="14" t="s">
        <v>330</v>
      </c>
    </row>
    <row r="3468" spans="1:3" s="18" customFormat="1" ht="17.25" customHeight="1" x14ac:dyDescent="0.25">
      <c r="A3468" s="14" t="s">
        <v>9234</v>
      </c>
      <c r="B3468" s="14" t="s">
        <v>9235</v>
      </c>
      <c r="C3468" s="14" t="s">
        <v>330</v>
      </c>
    </row>
    <row r="3469" spans="1:3" s="18" customFormat="1" ht="17.25" customHeight="1" x14ac:dyDescent="0.25">
      <c r="A3469" s="14" t="s">
        <v>9236</v>
      </c>
      <c r="B3469" s="14" t="s">
        <v>9237</v>
      </c>
      <c r="C3469" s="14" t="s">
        <v>330</v>
      </c>
    </row>
    <row r="3470" spans="1:3" s="18" customFormat="1" ht="17.25" customHeight="1" x14ac:dyDescent="0.25">
      <c r="A3470" s="14" t="s">
        <v>6651</v>
      </c>
      <c r="B3470" s="14" t="s">
        <v>6652</v>
      </c>
      <c r="C3470" s="14" t="s">
        <v>330</v>
      </c>
    </row>
    <row r="3471" spans="1:3" s="18" customFormat="1" ht="17.25" customHeight="1" x14ac:dyDescent="0.25">
      <c r="A3471" s="14" t="s">
        <v>5318</v>
      </c>
      <c r="B3471" s="14" t="s">
        <v>5319</v>
      </c>
      <c r="C3471" s="14" t="s">
        <v>330</v>
      </c>
    </row>
    <row r="3472" spans="1:3" s="18" customFormat="1" ht="17.25" customHeight="1" x14ac:dyDescent="0.25">
      <c r="A3472" s="14" t="s">
        <v>4988</v>
      </c>
      <c r="B3472" s="14" t="s">
        <v>4989</v>
      </c>
      <c r="C3472" s="14" t="s">
        <v>330</v>
      </c>
    </row>
    <row r="3473" spans="1:3" s="18" customFormat="1" ht="17.25" customHeight="1" x14ac:dyDescent="0.25">
      <c r="A3473" s="14" t="s">
        <v>2546</v>
      </c>
      <c r="B3473" s="14" t="s">
        <v>2547</v>
      </c>
      <c r="C3473" s="14" t="s">
        <v>330</v>
      </c>
    </row>
    <row r="3474" spans="1:3" s="18" customFormat="1" ht="17.25" customHeight="1" x14ac:dyDescent="0.25">
      <c r="A3474" s="14" t="s">
        <v>2544</v>
      </c>
      <c r="B3474" s="14" t="s">
        <v>2545</v>
      </c>
      <c r="C3474" s="14" t="s">
        <v>330</v>
      </c>
    </row>
    <row r="3475" spans="1:3" s="18" customFormat="1" ht="17.25" customHeight="1" x14ac:dyDescent="0.25">
      <c r="A3475" s="14" t="s">
        <v>1243</v>
      </c>
      <c r="B3475" s="14" t="s">
        <v>1244</v>
      </c>
      <c r="C3475" s="14" t="s">
        <v>330</v>
      </c>
    </row>
    <row r="3476" spans="1:3" s="18" customFormat="1" ht="17.25" customHeight="1" x14ac:dyDescent="0.25">
      <c r="A3476" s="14" t="s">
        <v>5628</v>
      </c>
      <c r="B3476" s="14" t="s">
        <v>5629</v>
      </c>
      <c r="C3476" s="14" t="s">
        <v>330</v>
      </c>
    </row>
    <row r="3477" spans="1:3" s="18" customFormat="1" ht="17.25" customHeight="1" x14ac:dyDescent="0.25">
      <c r="A3477" s="14" t="str">
        <f>"02770180590"</f>
        <v>02770180590</v>
      </c>
      <c r="B3477" s="14" t="s">
        <v>6432</v>
      </c>
      <c r="C3477" s="14" t="s">
        <v>330</v>
      </c>
    </row>
    <row r="3478" spans="1:3" s="18" customFormat="1" ht="17.25" customHeight="1" x14ac:dyDescent="0.25">
      <c r="A3478" s="14" t="s">
        <v>3006</v>
      </c>
      <c r="B3478" s="14" t="s">
        <v>3007</v>
      </c>
      <c r="C3478" s="14" t="s">
        <v>330</v>
      </c>
    </row>
    <row r="3479" spans="1:3" s="18" customFormat="1" ht="17.25" customHeight="1" x14ac:dyDescent="0.25">
      <c r="A3479" s="14" t="s">
        <v>2958</v>
      </c>
      <c r="B3479" s="14" t="s">
        <v>2959</v>
      </c>
      <c r="C3479" s="14" t="s">
        <v>330</v>
      </c>
    </row>
    <row r="3480" spans="1:3" s="18" customFormat="1" ht="17.25" customHeight="1" x14ac:dyDescent="0.25">
      <c r="A3480" s="14" t="s">
        <v>5791</v>
      </c>
      <c r="B3480" s="14" t="s">
        <v>5792</v>
      </c>
      <c r="C3480" s="14" t="s">
        <v>330</v>
      </c>
    </row>
    <row r="3481" spans="1:3" s="18" customFormat="1" ht="17.25" customHeight="1" x14ac:dyDescent="0.25">
      <c r="A3481" s="14" t="s">
        <v>1408</v>
      </c>
      <c r="B3481" s="14" t="s">
        <v>1409</v>
      </c>
      <c r="C3481" s="14" t="s">
        <v>330</v>
      </c>
    </row>
    <row r="3482" spans="1:3" s="18" customFormat="1" ht="17.25" customHeight="1" x14ac:dyDescent="0.25">
      <c r="A3482" s="14" t="str">
        <f>"02454910593"</f>
        <v>02454910593</v>
      </c>
      <c r="B3482" s="14" t="s">
        <v>8342</v>
      </c>
      <c r="C3482" s="14" t="s">
        <v>330</v>
      </c>
    </row>
    <row r="3483" spans="1:3" s="18" customFormat="1" ht="17.25" customHeight="1" x14ac:dyDescent="0.25">
      <c r="A3483" s="14" t="s">
        <v>6330</v>
      </c>
      <c r="B3483" s="14" t="s">
        <v>6331</v>
      </c>
      <c r="C3483" s="14" t="s">
        <v>330</v>
      </c>
    </row>
    <row r="3484" spans="1:3" s="18" customFormat="1" ht="17.25" customHeight="1" x14ac:dyDescent="0.25">
      <c r="A3484" s="14" t="s">
        <v>7651</v>
      </c>
      <c r="B3484" s="14" t="s">
        <v>7652</v>
      </c>
      <c r="C3484" s="14" t="s">
        <v>330</v>
      </c>
    </row>
    <row r="3485" spans="1:3" s="18" customFormat="1" ht="17.25" customHeight="1" x14ac:dyDescent="0.25">
      <c r="A3485" s="14" t="s">
        <v>5631</v>
      </c>
      <c r="B3485" s="14" t="s">
        <v>5632</v>
      </c>
      <c r="C3485" s="14" t="s">
        <v>330</v>
      </c>
    </row>
    <row r="3486" spans="1:3" s="18" customFormat="1" ht="17.25" customHeight="1" x14ac:dyDescent="0.25">
      <c r="A3486" s="14" t="str">
        <f>"02629570595"</f>
        <v>02629570595</v>
      </c>
      <c r="B3486" s="14" t="s">
        <v>6306</v>
      </c>
      <c r="C3486" s="14" t="s">
        <v>330</v>
      </c>
    </row>
    <row r="3487" spans="1:3" s="18" customFormat="1" ht="17.25" customHeight="1" x14ac:dyDescent="0.25">
      <c r="A3487" s="14" t="s">
        <v>6862</v>
      </c>
      <c r="B3487" s="14" t="s">
        <v>6863</v>
      </c>
      <c r="C3487" s="14" t="s">
        <v>330</v>
      </c>
    </row>
    <row r="3488" spans="1:3" s="18" customFormat="1" ht="17.25" customHeight="1" x14ac:dyDescent="0.25">
      <c r="A3488" s="14" t="str">
        <f>"08478831004"</f>
        <v>08478831004</v>
      </c>
      <c r="B3488" s="14" t="s">
        <v>6670</v>
      </c>
      <c r="C3488" s="14" t="s">
        <v>330</v>
      </c>
    </row>
    <row r="3489" spans="1:3" s="18" customFormat="1" ht="17.25" customHeight="1" x14ac:dyDescent="0.25">
      <c r="A3489" s="14" t="s">
        <v>5481</v>
      </c>
      <c r="B3489" s="14" t="s">
        <v>5482</v>
      </c>
      <c r="C3489" s="14" t="s">
        <v>330</v>
      </c>
    </row>
    <row r="3490" spans="1:3" s="18" customFormat="1" ht="17.25" customHeight="1" x14ac:dyDescent="0.25">
      <c r="A3490" s="14" t="s">
        <v>6621</v>
      </c>
      <c r="B3490" s="14" t="s">
        <v>6622</v>
      </c>
      <c r="C3490" s="14" t="s">
        <v>330</v>
      </c>
    </row>
    <row r="3491" spans="1:3" s="18" customFormat="1" ht="17.25" customHeight="1" x14ac:dyDescent="0.25">
      <c r="A3491" s="14" t="s">
        <v>814</v>
      </c>
      <c r="B3491" s="14" t="s">
        <v>815</v>
      </c>
      <c r="C3491" s="14" t="s">
        <v>330</v>
      </c>
    </row>
    <row r="3492" spans="1:3" s="18" customFormat="1" ht="17.25" customHeight="1" x14ac:dyDescent="0.25">
      <c r="A3492" s="14" t="s">
        <v>8190</v>
      </c>
      <c r="B3492" s="14" t="s">
        <v>8191</v>
      </c>
      <c r="C3492" s="14" t="s">
        <v>330</v>
      </c>
    </row>
    <row r="3493" spans="1:3" s="18" customFormat="1" ht="17.25" customHeight="1" x14ac:dyDescent="0.25">
      <c r="A3493" s="14" t="str">
        <f>"02043160593"</f>
        <v>02043160593</v>
      </c>
      <c r="B3493" s="14" t="s">
        <v>3438</v>
      </c>
      <c r="C3493" s="14" t="s">
        <v>330</v>
      </c>
    </row>
    <row r="3494" spans="1:3" s="18" customFormat="1" ht="17.25" customHeight="1" x14ac:dyDescent="0.25">
      <c r="A3494" s="14" t="str">
        <f>"03002550592"</f>
        <v>03002550592</v>
      </c>
      <c r="B3494" s="14" t="s">
        <v>10185</v>
      </c>
      <c r="C3494" s="14" t="s">
        <v>330</v>
      </c>
    </row>
    <row r="3495" spans="1:3" s="18" customFormat="1" ht="17.25" customHeight="1" x14ac:dyDescent="0.25">
      <c r="A3495" s="14" t="str">
        <f>"02445800598"</f>
        <v>02445800598</v>
      </c>
      <c r="B3495" s="14" t="s">
        <v>10181</v>
      </c>
      <c r="C3495" s="14" t="s">
        <v>330</v>
      </c>
    </row>
    <row r="3496" spans="1:3" s="18" customFormat="1" ht="17.25" customHeight="1" x14ac:dyDescent="0.25">
      <c r="A3496" s="14" t="s">
        <v>3790</v>
      </c>
      <c r="B3496" s="14" t="s">
        <v>3791</v>
      </c>
      <c r="C3496" s="14" t="s">
        <v>330</v>
      </c>
    </row>
    <row r="3497" spans="1:3" s="18" customFormat="1" ht="17.25" customHeight="1" x14ac:dyDescent="0.25">
      <c r="A3497" s="14" t="s">
        <v>1245</v>
      </c>
      <c r="B3497" s="14" t="s">
        <v>1246</v>
      </c>
      <c r="C3497" s="14" t="s">
        <v>330</v>
      </c>
    </row>
    <row r="3498" spans="1:3" s="18" customFormat="1" ht="17.25" customHeight="1" x14ac:dyDescent="0.25">
      <c r="A3498" s="14" t="s">
        <v>3864</v>
      </c>
      <c r="B3498" s="14" t="s">
        <v>3865</v>
      </c>
      <c r="C3498" s="14" t="s">
        <v>330</v>
      </c>
    </row>
    <row r="3499" spans="1:3" s="18" customFormat="1" ht="17.25" customHeight="1" x14ac:dyDescent="0.25">
      <c r="A3499" s="14" t="s">
        <v>6742</v>
      </c>
      <c r="B3499" s="14" t="s">
        <v>6743</v>
      </c>
      <c r="C3499" s="14" t="s">
        <v>330</v>
      </c>
    </row>
    <row r="3500" spans="1:3" s="18" customFormat="1" ht="17.25" customHeight="1" x14ac:dyDescent="0.25">
      <c r="A3500" s="14" t="s">
        <v>6246</v>
      </c>
      <c r="B3500" s="14" t="s">
        <v>6247</v>
      </c>
      <c r="C3500" s="14" t="s">
        <v>330</v>
      </c>
    </row>
    <row r="3501" spans="1:3" s="18" customFormat="1" ht="17.25" customHeight="1" x14ac:dyDescent="0.25">
      <c r="A3501" s="14" t="s">
        <v>4934</v>
      </c>
      <c r="B3501" s="14" t="s">
        <v>4935</v>
      </c>
      <c r="C3501" s="14" t="s">
        <v>330</v>
      </c>
    </row>
    <row r="3502" spans="1:3" s="18" customFormat="1" ht="17.25" customHeight="1" x14ac:dyDescent="0.25">
      <c r="A3502" s="14" t="s">
        <v>6318</v>
      </c>
      <c r="B3502" s="14" t="s">
        <v>6319</v>
      </c>
      <c r="C3502" s="14" t="s">
        <v>330</v>
      </c>
    </row>
    <row r="3503" spans="1:3" s="18" customFormat="1" ht="17.25" customHeight="1" x14ac:dyDescent="0.25">
      <c r="A3503" s="14" t="s">
        <v>4932</v>
      </c>
      <c r="B3503" s="14" t="s">
        <v>4933</v>
      </c>
      <c r="C3503" s="14" t="s">
        <v>330</v>
      </c>
    </row>
    <row r="3504" spans="1:3" s="18" customFormat="1" ht="17.25" customHeight="1" x14ac:dyDescent="0.25">
      <c r="A3504" s="14" t="s">
        <v>6528</v>
      </c>
      <c r="B3504" s="14" t="s">
        <v>6529</v>
      </c>
      <c r="C3504" s="14" t="s">
        <v>330</v>
      </c>
    </row>
    <row r="3505" spans="1:3" s="18" customFormat="1" ht="17.25" customHeight="1" x14ac:dyDescent="0.25">
      <c r="A3505" s="14" t="s">
        <v>6512</v>
      </c>
      <c r="B3505" s="14" t="s">
        <v>6513</v>
      </c>
      <c r="C3505" s="14" t="s">
        <v>330</v>
      </c>
    </row>
    <row r="3506" spans="1:3" s="18" customFormat="1" ht="17.25" customHeight="1" x14ac:dyDescent="0.25">
      <c r="A3506" s="14" t="str">
        <f>"00081310591"</f>
        <v>00081310591</v>
      </c>
      <c r="B3506" s="14" t="s">
        <v>7028</v>
      </c>
      <c r="C3506" s="14" t="s">
        <v>330</v>
      </c>
    </row>
    <row r="3507" spans="1:3" s="18" customFormat="1" ht="17.25" customHeight="1" x14ac:dyDescent="0.25">
      <c r="A3507" s="14" t="s">
        <v>7653</v>
      </c>
      <c r="B3507" s="14" t="s">
        <v>7654</v>
      </c>
      <c r="C3507" s="14" t="s">
        <v>330</v>
      </c>
    </row>
    <row r="3508" spans="1:3" s="18" customFormat="1" ht="17.25" customHeight="1" x14ac:dyDescent="0.25">
      <c r="A3508" s="14" t="s">
        <v>3862</v>
      </c>
      <c r="B3508" s="14" t="s">
        <v>3863</v>
      </c>
      <c r="C3508" s="14" t="s">
        <v>330</v>
      </c>
    </row>
    <row r="3509" spans="1:3" s="18" customFormat="1" ht="17.25" customHeight="1" x14ac:dyDescent="0.25">
      <c r="A3509" s="14" t="s">
        <v>1060</v>
      </c>
      <c r="B3509" s="14" t="s">
        <v>1061</v>
      </c>
      <c r="C3509" s="14" t="s">
        <v>330</v>
      </c>
    </row>
    <row r="3510" spans="1:3" s="18" customFormat="1" ht="17.25" customHeight="1" x14ac:dyDescent="0.25">
      <c r="A3510" s="14" t="s">
        <v>8340</v>
      </c>
      <c r="B3510" s="14" t="s">
        <v>8341</v>
      </c>
      <c r="C3510" s="14" t="s">
        <v>330</v>
      </c>
    </row>
    <row r="3511" spans="1:3" s="18" customFormat="1" ht="17.25" customHeight="1" x14ac:dyDescent="0.25">
      <c r="A3511" s="14" t="s">
        <v>6336</v>
      </c>
      <c r="B3511" s="14" t="s">
        <v>6337</v>
      </c>
      <c r="C3511" s="14" t="s">
        <v>330</v>
      </c>
    </row>
    <row r="3512" spans="1:3" s="18" customFormat="1" ht="17.25" customHeight="1" x14ac:dyDescent="0.25">
      <c r="A3512" s="14" t="s">
        <v>6689</v>
      </c>
      <c r="B3512" s="14" t="s">
        <v>6690</v>
      </c>
      <c r="C3512" s="14" t="s">
        <v>330</v>
      </c>
    </row>
    <row r="3513" spans="1:3" s="18" customFormat="1" ht="17.25" customHeight="1" x14ac:dyDescent="0.25">
      <c r="A3513" s="14" t="str">
        <f>"02733590596"</f>
        <v>02733590596</v>
      </c>
      <c r="B3513" s="14" t="s">
        <v>892</v>
      </c>
      <c r="C3513" s="14" t="s">
        <v>330</v>
      </c>
    </row>
    <row r="3514" spans="1:3" s="18" customFormat="1" ht="17.25" customHeight="1" x14ac:dyDescent="0.25">
      <c r="A3514" s="14" t="s">
        <v>816</v>
      </c>
      <c r="B3514" s="14" t="s">
        <v>817</v>
      </c>
      <c r="C3514" s="14" t="s">
        <v>330</v>
      </c>
    </row>
    <row r="3515" spans="1:3" s="18" customFormat="1" ht="17.25" customHeight="1" x14ac:dyDescent="0.25">
      <c r="A3515" s="14" t="s">
        <v>328</v>
      </c>
      <c r="B3515" s="14" t="s">
        <v>329</v>
      </c>
      <c r="C3515" s="14" t="s">
        <v>330</v>
      </c>
    </row>
    <row r="3516" spans="1:3" s="18" customFormat="1" ht="17.25" customHeight="1" x14ac:dyDescent="0.25">
      <c r="A3516" s="14" t="s">
        <v>8497</v>
      </c>
      <c r="B3516" s="14" t="s">
        <v>8498</v>
      </c>
      <c r="C3516" s="14" t="s">
        <v>330</v>
      </c>
    </row>
    <row r="3517" spans="1:3" s="18" customFormat="1" ht="17.25" customHeight="1" x14ac:dyDescent="0.25">
      <c r="A3517" s="14" t="str">
        <f>"02725690594"</f>
        <v>02725690594</v>
      </c>
      <c r="B3517" s="14" t="s">
        <v>8317</v>
      </c>
      <c r="C3517" s="14" t="s">
        <v>330</v>
      </c>
    </row>
    <row r="3518" spans="1:3" s="18" customFormat="1" ht="17.25" customHeight="1" x14ac:dyDescent="0.25">
      <c r="A3518" s="14" t="str">
        <f>"02539110599"</f>
        <v>02539110599</v>
      </c>
      <c r="B3518" s="14" t="s">
        <v>1238</v>
      </c>
      <c r="C3518" s="14" t="s">
        <v>330</v>
      </c>
    </row>
    <row r="3519" spans="1:3" s="18" customFormat="1" ht="17.25" customHeight="1" x14ac:dyDescent="0.25">
      <c r="A3519" s="14" t="str">
        <f>"02450910597"</f>
        <v>02450910597</v>
      </c>
      <c r="B3519" s="14" t="s">
        <v>10182</v>
      </c>
      <c r="C3519" s="14" t="s">
        <v>330</v>
      </c>
    </row>
    <row r="3520" spans="1:3" s="18" customFormat="1" ht="17.25" customHeight="1" x14ac:dyDescent="0.25">
      <c r="A3520" s="14" t="s">
        <v>6400</v>
      </c>
      <c r="B3520" s="14" t="s">
        <v>6401</v>
      </c>
      <c r="C3520" s="14" t="s">
        <v>330</v>
      </c>
    </row>
    <row r="3521" spans="1:3" s="18" customFormat="1" ht="17.25" customHeight="1" x14ac:dyDescent="0.25">
      <c r="A3521" s="14" t="s">
        <v>5477</v>
      </c>
      <c r="B3521" s="14" t="s">
        <v>5478</v>
      </c>
      <c r="C3521" s="14" t="s">
        <v>330</v>
      </c>
    </row>
    <row r="3522" spans="1:3" s="18" customFormat="1" ht="17.25" customHeight="1" x14ac:dyDescent="0.25">
      <c r="A3522" s="14" t="s">
        <v>6293</v>
      </c>
      <c r="B3522" s="14" t="s">
        <v>6294</v>
      </c>
      <c r="C3522" s="14" t="s">
        <v>330</v>
      </c>
    </row>
    <row r="3523" spans="1:3" s="18" customFormat="1" ht="17.25" customHeight="1" x14ac:dyDescent="0.25">
      <c r="A3523" s="14" t="s">
        <v>333</v>
      </c>
      <c r="B3523" s="14" t="s">
        <v>334</v>
      </c>
      <c r="C3523" s="14" t="s">
        <v>330</v>
      </c>
    </row>
    <row r="3524" spans="1:3" s="18" customFormat="1" ht="17.25" customHeight="1" x14ac:dyDescent="0.25">
      <c r="A3524" s="14" t="s">
        <v>6540</v>
      </c>
      <c r="B3524" s="14" t="s">
        <v>6541</v>
      </c>
      <c r="C3524" s="14" t="s">
        <v>330</v>
      </c>
    </row>
    <row r="3525" spans="1:3" s="18" customFormat="1" ht="17.25" customHeight="1" x14ac:dyDescent="0.25">
      <c r="A3525" s="14" t="s">
        <v>3767</v>
      </c>
      <c r="B3525" s="14" t="s">
        <v>3768</v>
      </c>
      <c r="C3525" s="14" t="s">
        <v>330</v>
      </c>
    </row>
    <row r="3526" spans="1:3" s="18" customFormat="1" ht="17.25" customHeight="1" x14ac:dyDescent="0.25">
      <c r="A3526" s="14" t="s">
        <v>7033</v>
      </c>
      <c r="B3526" s="14" t="s">
        <v>7034</v>
      </c>
      <c r="C3526" s="14" t="s">
        <v>330</v>
      </c>
    </row>
    <row r="3527" spans="1:3" s="18" customFormat="1" ht="17.25" customHeight="1" x14ac:dyDescent="0.25">
      <c r="A3527" s="14" t="s">
        <v>1172</v>
      </c>
      <c r="B3527" s="14" t="s">
        <v>1173</v>
      </c>
      <c r="C3527" s="14" t="s">
        <v>330</v>
      </c>
    </row>
    <row r="3528" spans="1:3" s="18" customFormat="1" ht="17.25" customHeight="1" x14ac:dyDescent="0.25">
      <c r="A3528" s="14" t="s">
        <v>6258</v>
      </c>
      <c r="B3528" s="14" t="s">
        <v>6259</v>
      </c>
      <c r="C3528" s="14" t="s">
        <v>330</v>
      </c>
    </row>
    <row r="3529" spans="1:3" s="18" customFormat="1" ht="17.25" customHeight="1" x14ac:dyDescent="0.25">
      <c r="A3529" s="14" t="s">
        <v>1247</v>
      </c>
      <c r="B3529" s="14" t="s">
        <v>1248</v>
      </c>
      <c r="C3529" s="14" t="s">
        <v>330</v>
      </c>
    </row>
    <row r="3530" spans="1:3" s="18" customFormat="1" ht="17.25" customHeight="1" x14ac:dyDescent="0.25">
      <c r="A3530" s="14" t="s">
        <v>1021</v>
      </c>
      <c r="B3530" s="14" t="s">
        <v>1022</v>
      </c>
      <c r="C3530" s="14" t="s">
        <v>330</v>
      </c>
    </row>
    <row r="3531" spans="1:3" s="18" customFormat="1" ht="17.25" customHeight="1" x14ac:dyDescent="0.25">
      <c r="A3531" s="14" t="s">
        <v>5506</v>
      </c>
      <c r="B3531" s="14" t="s">
        <v>5507</v>
      </c>
      <c r="C3531" s="14" t="s">
        <v>330</v>
      </c>
    </row>
    <row r="3532" spans="1:3" s="18" customFormat="1" ht="17.25" customHeight="1" x14ac:dyDescent="0.25">
      <c r="A3532" s="14" t="str">
        <f>"01626420598"</f>
        <v>01626420598</v>
      </c>
      <c r="B3532" s="14" t="s">
        <v>1221</v>
      </c>
      <c r="C3532" s="14" t="s">
        <v>330</v>
      </c>
    </row>
    <row r="3533" spans="1:3" s="18" customFormat="1" ht="17.25" customHeight="1" x14ac:dyDescent="0.25">
      <c r="A3533" s="14" t="str">
        <f>"02891300598"</f>
        <v>02891300598</v>
      </c>
      <c r="B3533" s="14" t="s">
        <v>10186</v>
      </c>
      <c r="C3533" s="14" t="s">
        <v>330</v>
      </c>
    </row>
    <row r="3534" spans="1:3" s="18" customFormat="1" ht="17.25" customHeight="1" x14ac:dyDescent="0.25">
      <c r="A3534" s="14" t="s">
        <v>2960</v>
      </c>
      <c r="B3534" s="14" t="s">
        <v>2961</v>
      </c>
      <c r="C3534" s="14" t="s">
        <v>330</v>
      </c>
    </row>
    <row r="3535" spans="1:3" s="18" customFormat="1" ht="17.25" customHeight="1" x14ac:dyDescent="0.25">
      <c r="A3535" s="14" t="s">
        <v>1038</v>
      </c>
      <c r="B3535" s="14" t="s">
        <v>1039</v>
      </c>
      <c r="C3535" s="14" t="s">
        <v>330</v>
      </c>
    </row>
    <row r="3536" spans="1:3" s="18" customFormat="1" ht="17.25" customHeight="1" x14ac:dyDescent="0.25">
      <c r="A3536" s="14" t="str">
        <f>"02206990596"</f>
        <v>02206990596</v>
      </c>
      <c r="B3536" s="14" t="s">
        <v>2542</v>
      </c>
      <c r="C3536" s="14" t="s">
        <v>330</v>
      </c>
    </row>
    <row r="3537" spans="1:3" s="18" customFormat="1" ht="17.25" customHeight="1" x14ac:dyDescent="0.25">
      <c r="A3537" s="14" t="str">
        <f>"02767230598"</f>
        <v>02767230598</v>
      </c>
      <c r="B3537" s="14" t="s">
        <v>3858</v>
      </c>
      <c r="C3537" s="14" t="s">
        <v>330</v>
      </c>
    </row>
    <row r="3538" spans="1:3" s="18" customFormat="1" ht="17.25" customHeight="1" x14ac:dyDescent="0.25">
      <c r="A3538" s="14" t="str">
        <f>"02867080596"</f>
        <v>02867080596</v>
      </c>
      <c r="B3538" s="14" t="s">
        <v>3706</v>
      </c>
      <c r="C3538" s="14" t="s">
        <v>330</v>
      </c>
    </row>
    <row r="3539" spans="1:3" s="18" customFormat="1" ht="17.25" customHeight="1" x14ac:dyDescent="0.25">
      <c r="A3539" s="14" t="str">
        <f>"03060920596"</f>
        <v>03060920596</v>
      </c>
      <c r="B3539" s="14" t="s">
        <v>9615</v>
      </c>
      <c r="C3539" s="14" t="s">
        <v>330</v>
      </c>
    </row>
    <row r="3540" spans="1:3" s="18" customFormat="1" ht="17.25" customHeight="1" x14ac:dyDescent="0.25">
      <c r="A3540" s="14" t="str">
        <f>"02961130594"</f>
        <v>02961130594</v>
      </c>
      <c r="B3540" s="14" t="s">
        <v>6340</v>
      </c>
      <c r="C3540" s="14" t="s">
        <v>330</v>
      </c>
    </row>
    <row r="3541" spans="1:3" s="18" customFormat="1" ht="17.25" customHeight="1" x14ac:dyDescent="0.25">
      <c r="A3541" s="14" t="str">
        <f>"02546620598"</f>
        <v>02546620598</v>
      </c>
      <c r="B3541" s="14" t="s">
        <v>6265</v>
      </c>
      <c r="C3541" s="14" t="s">
        <v>330</v>
      </c>
    </row>
    <row r="3542" spans="1:3" s="18" customFormat="1" ht="17.25" customHeight="1" x14ac:dyDescent="0.25">
      <c r="A3542" s="14" t="str">
        <f>"02634540591"</f>
        <v>02634540591</v>
      </c>
      <c r="B3542" s="14" t="s">
        <v>6547</v>
      </c>
      <c r="C3542" s="14" t="s">
        <v>330</v>
      </c>
    </row>
    <row r="3543" spans="1:3" s="18" customFormat="1" ht="17.25" customHeight="1" x14ac:dyDescent="0.25">
      <c r="A3543" s="14" t="str">
        <f>"02863190597"</f>
        <v>02863190597</v>
      </c>
      <c r="B3543" s="14" t="s">
        <v>6347</v>
      </c>
      <c r="C3543" s="14" t="s">
        <v>330</v>
      </c>
    </row>
    <row r="3544" spans="1:3" s="18" customFormat="1" ht="17.25" customHeight="1" x14ac:dyDescent="0.25">
      <c r="A3544" s="14" t="str">
        <f>"02816990598"</f>
        <v>02816990598</v>
      </c>
      <c r="B3544" s="14" t="s">
        <v>6313</v>
      </c>
      <c r="C3544" s="14" t="s">
        <v>330</v>
      </c>
    </row>
    <row r="3545" spans="1:3" s="18" customFormat="1" ht="17.25" customHeight="1" x14ac:dyDescent="0.25">
      <c r="A3545" s="14" t="str">
        <f>"02795690599"</f>
        <v>02795690599</v>
      </c>
      <c r="B3545" s="14" t="s">
        <v>5630</v>
      </c>
      <c r="C3545" s="14" t="s">
        <v>330</v>
      </c>
    </row>
    <row r="3546" spans="1:3" s="18" customFormat="1" ht="17.25" customHeight="1" x14ac:dyDescent="0.25">
      <c r="A3546" s="14" t="str">
        <f>"01952170593"</f>
        <v>01952170593</v>
      </c>
      <c r="B3546" s="14" t="s">
        <v>7277</v>
      </c>
      <c r="C3546" s="14" t="s">
        <v>330</v>
      </c>
    </row>
    <row r="3547" spans="1:3" s="18" customFormat="1" ht="17.25" customHeight="1" x14ac:dyDescent="0.25">
      <c r="A3547" s="14" t="s">
        <v>5633</v>
      </c>
      <c r="B3547" s="14" t="s">
        <v>5634</v>
      </c>
      <c r="C3547" s="14" t="s">
        <v>330</v>
      </c>
    </row>
    <row r="3548" spans="1:3" s="18" customFormat="1" ht="17.25" customHeight="1" x14ac:dyDescent="0.25">
      <c r="A3548" s="14" t="s">
        <v>9023</v>
      </c>
      <c r="B3548" s="14" t="s">
        <v>9024</v>
      </c>
      <c r="C3548" s="14" t="s">
        <v>330</v>
      </c>
    </row>
    <row r="3549" spans="1:3" s="18" customFormat="1" ht="17.25" customHeight="1" x14ac:dyDescent="0.25">
      <c r="A3549" s="14" t="s">
        <v>6301</v>
      </c>
      <c r="B3549" s="14" t="s">
        <v>6302</v>
      </c>
      <c r="C3549" s="14" t="s">
        <v>330</v>
      </c>
    </row>
    <row r="3550" spans="1:3" s="18" customFormat="1" ht="17.25" customHeight="1" x14ac:dyDescent="0.25">
      <c r="A3550" s="14" t="str">
        <f>"00083850594"</f>
        <v>00083850594</v>
      </c>
      <c r="B3550" s="14" t="s">
        <v>8867</v>
      </c>
      <c r="C3550" s="14" t="s">
        <v>330</v>
      </c>
    </row>
    <row r="3551" spans="1:3" s="18" customFormat="1" ht="17.25" customHeight="1" x14ac:dyDescent="0.25">
      <c r="A3551" s="14" t="s">
        <v>4972</v>
      </c>
      <c r="B3551" s="14" t="s">
        <v>4973</v>
      </c>
      <c r="C3551" s="14" t="s">
        <v>330</v>
      </c>
    </row>
    <row r="3552" spans="1:3" s="18" customFormat="1" ht="17.25" customHeight="1" x14ac:dyDescent="0.25">
      <c r="A3552" s="14" t="s">
        <v>6297</v>
      </c>
      <c r="B3552" s="14" t="s">
        <v>6298</v>
      </c>
      <c r="C3552" s="14" t="s">
        <v>330</v>
      </c>
    </row>
    <row r="3553" spans="1:3" s="18" customFormat="1" ht="17.25" customHeight="1" x14ac:dyDescent="0.25">
      <c r="A3553" s="14" t="s">
        <v>5519</v>
      </c>
      <c r="B3553" s="14" t="s">
        <v>5520</v>
      </c>
      <c r="C3553" s="14" t="s">
        <v>330</v>
      </c>
    </row>
    <row r="3554" spans="1:3" s="18" customFormat="1" ht="17.25" customHeight="1" x14ac:dyDescent="0.25">
      <c r="A3554" s="14" t="str">
        <f>"02968660593"</f>
        <v>02968660593</v>
      </c>
      <c r="B3554" s="14" t="s">
        <v>8345</v>
      </c>
      <c r="C3554" s="14" t="s">
        <v>330</v>
      </c>
    </row>
    <row r="3555" spans="1:3" s="18" customFormat="1" ht="17.25" customHeight="1" x14ac:dyDescent="0.25">
      <c r="A3555" s="14" t="s">
        <v>8346</v>
      </c>
      <c r="B3555" s="14" t="s">
        <v>8347</v>
      </c>
      <c r="C3555" s="14" t="s">
        <v>330</v>
      </c>
    </row>
    <row r="3556" spans="1:3" s="18" customFormat="1" ht="17.25" customHeight="1" x14ac:dyDescent="0.25">
      <c r="A3556" s="14" t="s">
        <v>7920</v>
      </c>
      <c r="B3556" s="14" t="s">
        <v>7921</v>
      </c>
      <c r="C3556" s="14" t="s">
        <v>330</v>
      </c>
    </row>
    <row r="3557" spans="1:3" s="18" customFormat="1" ht="17.25" customHeight="1" x14ac:dyDescent="0.25">
      <c r="A3557" s="14" t="str">
        <f>"01131320754"</f>
        <v>01131320754</v>
      </c>
      <c r="B3557" s="14" t="s">
        <v>7046</v>
      </c>
      <c r="C3557" s="14" t="s">
        <v>884</v>
      </c>
    </row>
    <row r="3558" spans="1:3" s="18" customFormat="1" ht="17.25" customHeight="1" x14ac:dyDescent="0.25">
      <c r="A3558" s="14" t="str">
        <f>"04286800752"</f>
        <v>04286800752</v>
      </c>
      <c r="B3558" s="14" t="s">
        <v>8092</v>
      </c>
      <c r="C3558" s="14" t="s">
        <v>884</v>
      </c>
    </row>
    <row r="3559" spans="1:3" s="18" customFormat="1" ht="17.25" customHeight="1" x14ac:dyDescent="0.25">
      <c r="A3559" s="14" t="str">
        <f>"04219010750"</f>
        <v>04219010750</v>
      </c>
      <c r="B3559" s="14" t="s">
        <v>8227</v>
      </c>
      <c r="C3559" s="14" t="s">
        <v>884</v>
      </c>
    </row>
    <row r="3560" spans="1:3" s="18" customFormat="1" ht="17.25" customHeight="1" x14ac:dyDescent="0.25">
      <c r="A3560" s="14" t="s">
        <v>8058</v>
      </c>
      <c r="B3560" s="14" t="s">
        <v>8059</v>
      </c>
      <c r="C3560" s="14" t="s">
        <v>884</v>
      </c>
    </row>
    <row r="3561" spans="1:3" s="18" customFormat="1" ht="17.25" customHeight="1" x14ac:dyDescent="0.25">
      <c r="A3561" s="14" t="str">
        <f>"03965030756"</f>
        <v>03965030756</v>
      </c>
      <c r="B3561" s="14" t="s">
        <v>2181</v>
      </c>
      <c r="C3561" s="14" t="s">
        <v>884</v>
      </c>
    </row>
    <row r="3562" spans="1:3" s="18" customFormat="1" ht="17.25" customHeight="1" x14ac:dyDescent="0.25">
      <c r="A3562" s="14" t="str">
        <f>"00635060759"</f>
        <v>00635060759</v>
      </c>
      <c r="B3562" s="14" t="s">
        <v>883</v>
      </c>
      <c r="C3562" s="14" t="s">
        <v>884</v>
      </c>
    </row>
    <row r="3563" spans="1:3" s="18" customFormat="1" ht="17.25" customHeight="1" x14ac:dyDescent="0.25">
      <c r="A3563" s="14" t="str">
        <f>"07920740722"</f>
        <v>07920740722</v>
      </c>
      <c r="B3563" s="14" t="s">
        <v>6788</v>
      </c>
      <c r="C3563" s="14" t="s">
        <v>884</v>
      </c>
    </row>
    <row r="3564" spans="1:3" s="18" customFormat="1" ht="17.25" customHeight="1" x14ac:dyDescent="0.25">
      <c r="A3564" s="14" t="s">
        <v>8155</v>
      </c>
      <c r="B3564" s="14" t="s">
        <v>8156</v>
      </c>
      <c r="C3564" s="14" t="s">
        <v>884</v>
      </c>
    </row>
    <row r="3565" spans="1:3" s="18" customFormat="1" ht="17.25" customHeight="1" x14ac:dyDescent="0.25">
      <c r="A3565" s="14" t="s">
        <v>8145</v>
      </c>
      <c r="B3565" s="14" t="s">
        <v>8146</v>
      </c>
      <c r="C3565" s="14" t="s">
        <v>884</v>
      </c>
    </row>
    <row r="3566" spans="1:3" s="18" customFormat="1" ht="17.25" customHeight="1" x14ac:dyDescent="0.25">
      <c r="A3566" s="14" t="str">
        <f>"04526990751"</f>
        <v>04526990751</v>
      </c>
      <c r="B3566" s="14" t="s">
        <v>7828</v>
      </c>
      <c r="C3566" s="14" t="s">
        <v>884</v>
      </c>
    </row>
    <row r="3567" spans="1:3" s="18" customFormat="1" ht="17.25" customHeight="1" x14ac:dyDescent="0.25">
      <c r="A3567" s="14" t="str">
        <f>"03409860131"</f>
        <v>03409860131</v>
      </c>
      <c r="B3567" s="14" t="s">
        <v>5115</v>
      </c>
      <c r="C3567" s="14" t="s">
        <v>5035</v>
      </c>
    </row>
    <row r="3568" spans="1:3" s="18" customFormat="1" ht="17.25" customHeight="1" x14ac:dyDescent="0.25">
      <c r="A3568" s="14" t="s">
        <v>5033</v>
      </c>
      <c r="B3568" s="14" t="s">
        <v>5034</v>
      </c>
      <c r="C3568" s="14" t="s">
        <v>5035</v>
      </c>
    </row>
    <row r="3569" spans="1:3" s="18" customFormat="1" ht="17.25" customHeight="1" x14ac:dyDescent="0.25">
      <c r="A3569" s="14" t="s">
        <v>5498</v>
      </c>
      <c r="B3569" s="14" t="s">
        <v>5499</v>
      </c>
      <c r="C3569" s="14" t="s">
        <v>5035</v>
      </c>
    </row>
    <row r="3570" spans="1:3" s="18" customFormat="1" ht="17.25" customHeight="1" x14ac:dyDescent="0.25">
      <c r="A3570" s="14" t="str">
        <f>"01377490493"</f>
        <v>01377490493</v>
      </c>
      <c r="B3570" s="14" t="s">
        <v>4971</v>
      </c>
      <c r="C3570" s="14" t="s">
        <v>713</v>
      </c>
    </row>
    <row r="3571" spans="1:3" s="18" customFormat="1" ht="17.25" customHeight="1" x14ac:dyDescent="0.25">
      <c r="A3571" s="14" t="s">
        <v>6848</v>
      </c>
      <c r="B3571" s="14" t="s">
        <v>6849</v>
      </c>
      <c r="C3571" s="14" t="s">
        <v>713</v>
      </c>
    </row>
    <row r="3572" spans="1:3" s="18" customFormat="1" ht="17.25" customHeight="1" x14ac:dyDescent="0.25">
      <c r="A3572" s="14" t="str">
        <f>"01365300498"</f>
        <v>01365300498</v>
      </c>
      <c r="B3572" s="14" t="s">
        <v>7203</v>
      </c>
      <c r="C3572" s="14" t="s">
        <v>713</v>
      </c>
    </row>
    <row r="3573" spans="1:3" s="18" customFormat="1" ht="17.25" customHeight="1" x14ac:dyDescent="0.25">
      <c r="A3573" s="14" t="str">
        <f>"01205180498"</f>
        <v>01205180498</v>
      </c>
      <c r="B3573" s="14" t="s">
        <v>7049</v>
      </c>
      <c r="C3573" s="14" t="s">
        <v>713</v>
      </c>
    </row>
    <row r="3574" spans="1:3" s="18" customFormat="1" ht="17.25" customHeight="1" x14ac:dyDescent="0.25">
      <c r="A3574" s="14" t="s">
        <v>6273</v>
      </c>
      <c r="B3574" s="14" t="s">
        <v>6274</v>
      </c>
      <c r="C3574" s="14" t="s">
        <v>713</v>
      </c>
    </row>
    <row r="3575" spans="1:3" s="18" customFormat="1" ht="17.25" customHeight="1" x14ac:dyDescent="0.25">
      <c r="A3575" s="14" t="s">
        <v>6271</v>
      </c>
      <c r="B3575" s="14" t="s">
        <v>6272</v>
      </c>
      <c r="C3575" s="14" t="s">
        <v>713</v>
      </c>
    </row>
    <row r="3576" spans="1:3" s="18" customFormat="1" ht="17.25" customHeight="1" x14ac:dyDescent="0.25">
      <c r="A3576" s="14" t="str">
        <f>"01131040493"</f>
        <v>01131040493</v>
      </c>
      <c r="B3576" s="14" t="s">
        <v>6741</v>
      </c>
      <c r="C3576" s="14" t="s">
        <v>713</v>
      </c>
    </row>
    <row r="3577" spans="1:3" s="18" customFormat="1" ht="17.25" customHeight="1" x14ac:dyDescent="0.25">
      <c r="A3577" s="14" t="s">
        <v>10444</v>
      </c>
      <c r="B3577" s="14" t="s">
        <v>10445</v>
      </c>
      <c r="C3577" s="14" t="s">
        <v>713</v>
      </c>
    </row>
    <row r="3578" spans="1:3" s="18" customFormat="1" ht="17.25" customHeight="1" x14ac:dyDescent="0.25">
      <c r="A3578" s="14" t="str">
        <f>"00724260492"</f>
        <v>00724260492</v>
      </c>
      <c r="B3578" s="14" t="s">
        <v>4970</v>
      </c>
      <c r="C3578" s="14" t="s">
        <v>713</v>
      </c>
    </row>
    <row r="3579" spans="1:3" s="18" customFormat="1" ht="17.25" customHeight="1" x14ac:dyDescent="0.25">
      <c r="A3579" s="14">
        <v>81000750539</v>
      </c>
      <c r="B3579" s="14" t="s">
        <v>712</v>
      </c>
      <c r="C3579" s="14" t="s">
        <v>713</v>
      </c>
    </row>
    <row r="3580" spans="1:3" s="18" customFormat="1" ht="17.25" customHeight="1" x14ac:dyDescent="0.25">
      <c r="A3580" s="14" t="s">
        <v>6081</v>
      </c>
      <c r="B3580" s="14" t="s">
        <v>6082</v>
      </c>
      <c r="C3580" s="14" t="s">
        <v>713</v>
      </c>
    </row>
    <row r="3581" spans="1:3" s="18" customFormat="1" ht="17.25" customHeight="1" x14ac:dyDescent="0.25">
      <c r="A3581" s="14" t="str">
        <f>"01370100495"</f>
        <v>01370100495</v>
      </c>
      <c r="B3581" s="14" t="s">
        <v>7421</v>
      </c>
      <c r="C3581" s="14" t="s">
        <v>713</v>
      </c>
    </row>
    <row r="3582" spans="1:3" s="18" customFormat="1" ht="17.25" customHeight="1" x14ac:dyDescent="0.25">
      <c r="A3582" s="14" t="str">
        <f>"01699840490"</f>
        <v>01699840490</v>
      </c>
      <c r="B3582" s="14" t="s">
        <v>4961</v>
      </c>
      <c r="C3582" s="14" t="s">
        <v>713</v>
      </c>
    </row>
    <row r="3583" spans="1:3" s="18" customFormat="1" ht="17.25" customHeight="1" x14ac:dyDescent="0.25">
      <c r="A3583" s="14">
        <v>11367000152</v>
      </c>
      <c r="B3583" s="14" t="s">
        <v>381</v>
      </c>
      <c r="C3583" s="14" t="s">
        <v>382</v>
      </c>
    </row>
    <row r="3584" spans="1:3" s="18" customFormat="1" ht="17.25" customHeight="1" x14ac:dyDescent="0.25">
      <c r="A3584" s="14" t="str">
        <f>"03138360965"</f>
        <v>03138360965</v>
      </c>
      <c r="B3584" s="14" t="s">
        <v>5877</v>
      </c>
      <c r="C3584" s="14" t="s">
        <v>382</v>
      </c>
    </row>
    <row r="3585" spans="1:3" s="18" customFormat="1" ht="17.25" customHeight="1" x14ac:dyDescent="0.25">
      <c r="A3585" s="14" t="str">
        <f>"01189330465"</f>
        <v>01189330465</v>
      </c>
      <c r="B3585" s="14" t="s">
        <v>5488</v>
      </c>
      <c r="C3585" s="14" t="s">
        <v>672</v>
      </c>
    </row>
    <row r="3586" spans="1:3" s="18" customFormat="1" ht="17.25" customHeight="1" x14ac:dyDescent="0.25">
      <c r="A3586" s="14" t="s">
        <v>6167</v>
      </c>
      <c r="B3586" s="14" t="s">
        <v>6168</v>
      </c>
      <c r="C3586" s="14" t="s">
        <v>672</v>
      </c>
    </row>
    <row r="3587" spans="1:3" s="18" customFormat="1" ht="17.25" customHeight="1" x14ac:dyDescent="0.25">
      <c r="A3587" s="14" t="s">
        <v>6203</v>
      </c>
      <c r="B3587" s="14" t="s">
        <v>6204</v>
      </c>
      <c r="C3587" s="14" t="s">
        <v>672</v>
      </c>
    </row>
    <row r="3588" spans="1:3" s="18" customFormat="1" ht="17.25" customHeight="1" x14ac:dyDescent="0.25">
      <c r="A3588" s="14" t="s">
        <v>3144</v>
      </c>
      <c r="B3588" s="14" t="s">
        <v>3145</v>
      </c>
      <c r="C3588" s="14" t="s">
        <v>672</v>
      </c>
    </row>
    <row r="3589" spans="1:3" s="18" customFormat="1" ht="17.25" customHeight="1" x14ac:dyDescent="0.25">
      <c r="A3589" s="14" t="str">
        <f>"01696350469"</f>
        <v>01696350469</v>
      </c>
      <c r="B3589" s="14" t="s">
        <v>671</v>
      </c>
      <c r="C3589" s="14" t="s">
        <v>672</v>
      </c>
    </row>
    <row r="3590" spans="1:3" s="18" customFormat="1" ht="17.25" customHeight="1" x14ac:dyDescent="0.25">
      <c r="A3590" s="14" t="s">
        <v>6169</v>
      </c>
      <c r="B3590" s="14" t="s">
        <v>6170</v>
      </c>
      <c r="C3590" s="14" t="s">
        <v>672</v>
      </c>
    </row>
    <row r="3591" spans="1:3" s="18" customFormat="1" ht="17.25" customHeight="1" x14ac:dyDescent="0.25">
      <c r="A3591" s="14" t="str">
        <f>"00522310465"</f>
        <v>00522310465</v>
      </c>
      <c r="B3591" s="14" t="s">
        <v>7098</v>
      </c>
      <c r="C3591" s="14" t="s">
        <v>672</v>
      </c>
    </row>
    <row r="3592" spans="1:3" s="18" customFormat="1" ht="17.25" customHeight="1" x14ac:dyDescent="0.25">
      <c r="A3592" s="14" t="str">
        <f>"01655740460"</f>
        <v>01655740460</v>
      </c>
      <c r="B3592" s="14" t="s">
        <v>6509</v>
      </c>
      <c r="C3592" s="14" t="s">
        <v>672</v>
      </c>
    </row>
    <row r="3593" spans="1:3" s="18" customFormat="1" ht="17.25" customHeight="1" x14ac:dyDescent="0.25">
      <c r="A3593" s="14" t="s">
        <v>5399</v>
      </c>
      <c r="B3593" s="14" t="s">
        <v>5400</v>
      </c>
      <c r="C3593" s="14" t="s">
        <v>672</v>
      </c>
    </row>
    <row r="3594" spans="1:3" s="18" customFormat="1" ht="17.25" customHeight="1" x14ac:dyDescent="0.25">
      <c r="A3594" s="14" t="str">
        <f>"02090120433"</f>
        <v>02090120433</v>
      </c>
      <c r="B3594" s="14" t="s">
        <v>10219</v>
      </c>
      <c r="C3594" s="14" t="s">
        <v>2329</v>
      </c>
    </row>
    <row r="3595" spans="1:3" s="18" customFormat="1" ht="17.25" customHeight="1" x14ac:dyDescent="0.25">
      <c r="A3595" s="14" t="str">
        <f>"00610250433"</f>
        <v>00610250433</v>
      </c>
      <c r="B3595" s="14" t="s">
        <v>5592</v>
      </c>
      <c r="C3595" s="14" t="s">
        <v>2329</v>
      </c>
    </row>
    <row r="3596" spans="1:3" s="18" customFormat="1" ht="17.25" customHeight="1" x14ac:dyDescent="0.25">
      <c r="A3596" s="14" t="s">
        <v>2327</v>
      </c>
      <c r="B3596" s="14" t="s">
        <v>2328</v>
      </c>
      <c r="C3596" s="14" t="s">
        <v>2329</v>
      </c>
    </row>
    <row r="3597" spans="1:3" s="18" customFormat="1" ht="17.25" customHeight="1" x14ac:dyDescent="0.25">
      <c r="A3597" s="14" t="s">
        <v>3315</v>
      </c>
      <c r="B3597" s="14" t="s">
        <v>3316</v>
      </c>
      <c r="C3597" s="14" t="s">
        <v>2329</v>
      </c>
    </row>
    <row r="3598" spans="1:3" s="18" customFormat="1" ht="17.25" customHeight="1" x14ac:dyDescent="0.25">
      <c r="A3598" s="14" t="str">
        <f>"01062170434"</f>
        <v>01062170434</v>
      </c>
      <c r="B3598" s="14" t="s">
        <v>4944</v>
      </c>
      <c r="C3598" s="14" t="s">
        <v>2329</v>
      </c>
    </row>
    <row r="3599" spans="1:3" s="18" customFormat="1" ht="17.25" customHeight="1" x14ac:dyDescent="0.25">
      <c r="A3599" s="14" t="str">
        <f>"01246270431"</f>
        <v>01246270431</v>
      </c>
      <c r="B3599" s="14" t="s">
        <v>7768</v>
      </c>
      <c r="C3599" s="14" t="s">
        <v>2329</v>
      </c>
    </row>
    <row r="3600" spans="1:3" s="18" customFormat="1" ht="17.25" customHeight="1" x14ac:dyDescent="0.25">
      <c r="A3600" s="14" t="s">
        <v>2451</v>
      </c>
      <c r="B3600" s="14" t="s">
        <v>2452</v>
      </c>
      <c r="C3600" s="14" t="s">
        <v>2329</v>
      </c>
    </row>
    <row r="3601" spans="1:3" s="18" customFormat="1" ht="17.25" customHeight="1" x14ac:dyDescent="0.25">
      <c r="A3601" s="14" t="s">
        <v>5862</v>
      </c>
      <c r="B3601" s="14" t="s">
        <v>5863</v>
      </c>
      <c r="C3601" s="14" t="s">
        <v>2329</v>
      </c>
    </row>
    <row r="3602" spans="1:3" s="18" customFormat="1" ht="17.25" customHeight="1" x14ac:dyDescent="0.25">
      <c r="A3602" s="14" t="str">
        <f>"01606930434"</f>
        <v>01606930434</v>
      </c>
      <c r="B3602" s="14" t="s">
        <v>3139</v>
      </c>
      <c r="C3602" s="14" t="s">
        <v>2329</v>
      </c>
    </row>
    <row r="3603" spans="1:3" s="18" customFormat="1" ht="17.25" customHeight="1" x14ac:dyDescent="0.25">
      <c r="A3603" s="14" t="s">
        <v>6364</v>
      </c>
      <c r="B3603" s="14" t="s">
        <v>6365</v>
      </c>
      <c r="C3603" s="14" t="s">
        <v>2329</v>
      </c>
    </row>
    <row r="3604" spans="1:3" s="18" customFormat="1" ht="17.25" customHeight="1" x14ac:dyDescent="0.25">
      <c r="A3604" s="14" t="str">
        <f>"00840070437"</f>
        <v>00840070437</v>
      </c>
      <c r="B3604" s="14" t="s">
        <v>2977</v>
      </c>
      <c r="C3604" s="14" t="s">
        <v>2329</v>
      </c>
    </row>
    <row r="3605" spans="1:3" s="18" customFormat="1" ht="17.25" customHeight="1" x14ac:dyDescent="0.25">
      <c r="A3605" s="14" t="str">
        <f>"01799280431"</f>
        <v>01799280431</v>
      </c>
      <c r="B3605" s="14" t="s">
        <v>6205</v>
      </c>
      <c r="C3605" s="14" t="s">
        <v>2329</v>
      </c>
    </row>
    <row r="3606" spans="1:3" s="18" customFormat="1" ht="17.25" customHeight="1" x14ac:dyDescent="0.25">
      <c r="A3606" s="14" t="s">
        <v>7745</v>
      </c>
      <c r="B3606" s="14" t="s">
        <v>7746</v>
      </c>
      <c r="C3606" s="14" t="s">
        <v>2329</v>
      </c>
    </row>
    <row r="3607" spans="1:3" s="18" customFormat="1" ht="17.25" customHeight="1" x14ac:dyDescent="0.25">
      <c r="A3607" s="14" t="str">
        <f>"02162100354"</f>
        <v>02162100354</v>
      </c>
      <c r="B3607" s="14" t="s">
        <v>5111</v>
      </c>
      <c r="C3607" s="14" t="s">
        <v>63</v>
      </c>
    </row>
    <row r="3608" spans="1:3" s="18" customFormat="1" ht="17.25" customHeight="1" x14ac:dyDescent="0.25">
      <c r="A3608" s="14" t="s">
        <v>7314</v>
      </c>
      <c r="B3608" s="14" t="s">
        <v>7315</v>
      </c>
      <c r="C3608" s="14" t="s">
        <v>63</v>
      </c>
    </row>
    <row r="3609" spans="1:3" s="18" customFormat="1" ht="17.25" customHeight="1" x14ac:dyDescent="0.25">
      <c r="A3609" s="14" t="str">
        <f>"02029190200"</f>
        <v>02029190200</v>
      </c>
      <c r="B3609" s="14" t="s">
        <v>5352</v>
      </c>
      <c r="C3609" s="14" t="s">
        <v>63</v>
      </c>
    </row>
    <row r="3610" spans="1:3" s="18" customFormat="1" ht="17.25" customHeight="1" x14ac:dyDescent="0.25">
      <c r="A3610" s="14" t="str">
        <f>"01797190202"</f>
        <v>01797190202</v>
      </c>
      <c r="B3610" s="14" t="s">
        <v>7953</v>
      </c>
      <c r="C3610" s="14" t="s">
        <v>63</v>
      </c>
    </row>
    <row r="3611" spans="1:3" s="18" customFormat="1" ht="17.25" customHeight="1" x14ac:dyDescent="0.25">
      <c r="A3611" s="14" t="s">
        <v>2805</v>
      </c>
      <c r="B3611" s="14" t="s">
        <v>2806</v>
      </c>
      <c r="C3611" s="14" t="s">
        <v>63</v>
      </c>
    </row>
    <row r="3612" spans="1:3" s="18" customFormat="1" ht="17.25" customHeight="1" x14ac:dyDescent="0.25">
      <c r="A3612" s="14" t="str">
        <f>"01604100204"</f>
        <v>01604100204</v>
      </c>
      <c r="B3612" s="14" t="s">
        <v>6414</v>
      </c>
      <c r="C3612" s="14" t="s">
        <v>63</v>
      </c>
    </row>
    <row r="3613" spans="1:3" s="18" customFormat="1" ht="17.25" customHeight="1" x14ac:dyDescent="0.25">
      <c r="A3613" s="14" t="str">
        <f>"01580300208"</f>
        <v>01580300208</v>
      </c>
      <c r="B3613" s="14" t="s">
        <v>8531</v>
      </c>
      <c r="C3613" s="14" t="s">
        <v>63</v>
      </c>
    </row>
    <row r="3614" spans="1:3" s="18" customFormat="1" ht="17.25" customHeight="1" x14ac:dyDescent="0.25">
      <c r="A3614" s="14" t="str">
        <f>"01646290351"</f>
        <v>01646290351</v>
      </c>
      <c r="B3614" s="14" t="s">
        <v>4893</v>
      </c>
      <c r="C3614" s="14" t="s">
        <v>63</v>
      </c>
    </row>
    <row r="3615" spans="1:3" s="18" customFormat="1" ht="17.25" customHeight="1" x14ac:dyDescent="0.25">
      <c r="A3615" s="14" t="str">
        <f>"02000740205"</f>
        <v>02000740205</v>
      </c>
      <c r="B3615" s="14" t="s">
        <v>5214</v>
      </c>
      <c r="C3615" s="14" t="s">
        <v>63</v>
      </c>
    </row>
    <row r="3616" spans="1:3" s="18" customFormat="1" ht="17.25" customHeight="1" x14ac:dyDescent="0.25">
      <c r="A3616" s="14" t="str">
        <f>"01633860208"</f>
        <v>01633860208</v>
      </c>
      <c r="B3616" s="14" t="s">
        <v>4813</v>
      </c>
      <c r="C3616" s="14" t="s">
        <v>63</v>
      </c>
    </row>
    <row r="3617" spans="1:3" s="18" customFormat="1" ht="17.25" customHeight="1" x14ac:dyDescent="0.25">
      <c r="A3617" s="14" t="str">
        <f>"01940560202"</f>
        <v>01940560202</v>
      </c>
      <c r="B3617" s="14" t="s">
        <v>1098</v>
      </c>
      <c r="C3617" s="14" t="s">
        <v>63</v>
      </c>
    </row>
    <row r="3618" spans="1:3" s="18" customFormat="1" ht="17.25" customHeight="1" x14ac:dyDescent="0.25">
      <c r="A3618" s="14" t="s">
        <v>8834</v>
      </c>
      <c r="B3618" s="14" t="s">
        <v>8835</v>
      </c>
      <c r="C3618" s="14" t="s">
        <v>63</v>
      </c>
    </row>
    <row r="3619" spans="1:3" s="18" customFormat="1" ht="17.25" customHeight="1" x14ac:dyDescent="0.25">
      <c r="A3619" s="14" t="s">
        <v>8506</v>
      </c>
      <c r="B3619" s="14" t="s">
        <v>8507</v>
      </c>
      <c r="C3619" s="14" t="s">
        <v>63</v>
      </c>
    </row>
    <row r="3620" spans="1:3" s="18" customFormat="1" ht="17.25" customHeight="1" x14ac:dyDescent="0.25">
      <c r="A3620" s="14" t="s">
        <v>5846</v>
      </c>
      <c r="B3620" s="14" t="s">
        <v>5847</v>
      </c>
      <c r="C3620" s="14" t="s">
        <v>63</v>
      </c>
    </row>
    <row r="3621" spans="1:3" s="18" customFormat="1" ht="17.25" customHeight="1" x14ac:dyDescent="0.25">
      <c r="A3621" s="14" t="s">
        <v>7494</v>
      </c>
      <c r="B3621" s="14" t="s">
        <v>7495</v>
      </c>
      <c r="C3621" s="14" t="s">
        <v>63</v>
      </c>
    </row>
    <row r="3622" spans="1:3" s="18" customFormat="1" ht="17.25" customHeight="1" x14ac:dyDescent="0.25">
      <c r="A3622" s="14" t="s">
        <v>5343</v>
      </c>
      <c r="B3622" s="14" t="s">
        <v>5344</v>
      </c>
      <c r="C3622" s="14" t="s">
        <v>63</v>
      </c>
    </row>
    <row r="3623" spans="1:3" s="18" customFormat="1" ht="17.25" customHeight="1" x14ac:dyDescent="0.25">
      <c r="A3623" s="14" t="s">
        <v>5855</v>
      </c>
      <c r="B3623" s="14" t="s">
        <v>5856</v>
      </c>
      <c r="C3623" s="14" t="s">
        <v>63</v>
      </c>
    </row>
    <row r="3624" spans="1:3" s="18" customFormat="1" ht="17.25" customHeight="1" x14ac:dyDescent="0.25">
      <c r="A3624" s="14" t="s">
        <v>5524</v>
      </c>
      <c r="B3624" s="14" t="s">
        <v>5525</v>
      </c>
      <c r="C3624" s="14" t="s">
        <v>63</v>
      </c>
    </row>
    <row r="3625" spans="1:3" s="18" customFormat="1" ht="17.25" customHeight="1" x14ac:dyDescent="0.25">
      <c r="A3625" s="14" t="s">
        <v>6644</v>
      </c>
      <c r="B3625" s="14" t="s">
        <v>6645</v>
      </c>
      <c r="C3625" s="14" t="s">
        <v>63</v>
      </c>
    </row>
    <row r="3626" spans="1:3" s="18" customFormat="1" ht="17.25" customHeight="1" x14ac:dyDescent="0.25">
      <c r="A3626" s="14" t="s">
        <v>5509</v>
      </c>
      <c r="B3626" s="14" t="s">
        <v>5510</v>
      </c>
      <c r="C3626" s="14" t="s">
        <v>63</v>
      </c>
    </row>
    <row r="3627" spans="1:3" s="18" customFormat="1" ht="17.25" customHeight="1" x14ac:dyDescent="0.25">
      <c r="A3627" s="14" t="s">
        <v>8591</v>
      </c>
      <c r="B3627" s="14" t="s">
        <v>8592</v>
      </c>
      <c r="C3627" s="14" t="s">
        <v>63</v>
      </c>
    </row>
    <row r="3628" spans="1:3" s="18" customFormat="1" ht="17.25" customHeight="1" x14ac:dyDescent="0.25">
      <c r="A3628" s="14" t="s">
        <v>4514</v>
      </c>
      <c r="B3628" s="14" t="s">
        <v>4515</v>
      </c>
      <c r="C3628" s="14" t="s">
        <v>63</v>
      </c>
    </row>
    <row r="3629" spans="1:3" s="18" customFormat="1" ht="17.25" customHeight="1" x14ac:dyDescent="0.25">
      <c r="A3629" s="14" t="str">
        <f>"02547190203"</f>
        <v>02547190203</v>
      </c>
      <c r="B3629" s="14" t="s">
        <v>6837</v>
      </c>
      <c r="C3629" s="14" t="s">
        <v>63</v>
      </c>
    </row>
    <row r="3630" spans="1:3" s="18" customFormat="1" ht="17.25" customHeight="1" x14ac:dyDescent="0.25">
      <c r="A3630" s="14" t="str">
        <f>"00196480206"</f>
        <v>00196480206</v>
      </c>
      <c r="B3630" s="14" t="s">
        <v>8416</v>
      </c>
      <c r="C3630" s="14" t="s">
        <v>63</v>
      </c>
    </row>
    <row r="3631" spans="1:3" s="18" customFormat="1" ht="17.25" customHeight="1" x14ac:dyDescent="0.25">
      <c r="A3631" s="14" t="str">
        <f>"09992480153"</f>
        <v>09992480153</v>
      </c>
      <c r="B3631" s="14" t="s">
        <v>259</v>
      </c>
      <c r="C3631" s="14" t="s">
        <v>63</v>
      </c>
    </row>
    <row r="3632" spans="1:3" s="18" customFormat="1" ht="17.25" customHeight="1" x14ac:dyDescent="0.25">
      <c r="A3632" s="14" t="str">
        <f>"00398330209"</f>
        <v>00398330209</v>
      </c>
      <c r="B3632" s="14" t="s">
        <v>5447</v>
      </c>
      <c r="C3632" s="14" t="s">
        <v>63</v>
      </c>
    </row>
    <row r="3633" spans="1:3" s="18" customFormat="1" ht="17.25" customHeight="1" x14ac:dyDescent="0.25">
      <c r="A3633" s="14" t="str">
        <f>"00198980203"</f>
        <v>00198980203</v>
      </c>
      <c r="B3633" s="14" t="s">
        <v>1097</v>
      </c>
      <c r="C3633" s="14" t="s">
        <v>63</v>
      </c>
    </row>
    <row r="3634" spans="1:3" s="18" customFormat="1" ht="17.25" customHeight="1" x14ac:dyDescent="0.25">
      <c r="A3634" s="14" t="str">
        <f>"02107280204"</f>
        <v>02107280204</v>
      </c>
      <c r="B3634" s="14" t="s">
        <v>9775</v>
      </c>
      <c r="C3634" s="14" t="s">
        <v>63</v>
      </c>
    </row>
    <row r="3635" spans="1:3" s="18" customFormat="1" ht="17.25" customHeight="1" x14ac:dyDescent="0.25">
      <c r="A3635" s="14" t="s">
        <v>5807</v>
      </c>
      <c r="B3635" s="14" t="s">
        <v>5808</v>
      </c>
      <c r="C3635" s="14" t="s">
        <v>63</v>
      </c>
    </row>
    <row r="3636" spans="1:3" s="18" customFormat="1" ht="17.25" customHeight="1" x14ac:dyDescent="0.25">
      <c r="A3636" s="14" t="s">
        <v>5593</v>
      </c>
      <c r="B3636" s="14" t="s">
        <v>5594</v>
      </c>
      <c r="C3636" s="14" t="s">
        <v>63</v>
      </c>
    </row>
    <row r="3637" spans="1:3" s="18" customFormat="1" ht="17.25" customHeight="1" x14ac:dyDescent="0.25">
      <c r="A3637" s="14" t="str">
        <f>"02038530206"</f>
        <v>02038530206</v>
      </c>
      <c r="B3637" s="14" t="s">
        <v>62</v>
      </c>
      <c r="C3637" s="14" t="s">
        <v>63</v>
      </c>
    </row>
    <row r="3638" spans="1:3" s="18" customFormat="1" ht="17.25" customHeight="1" x14ac:dyDescent="0.25">
      <c r="A3638" s="14" t="str">
        <f>"02082480209"</f>
        <v>02082480209</v>
      </c>
      <c r="B3638" s="14" t="s">
        <v>5653</v>
      </c>
      <c r="C3638" s="14" t="s">
        <v>63</v>
      </c>
    </row>
    <row r="3639" spans="1:3" s="18" customFormat="1" ht="17.25" customHeight="1" x14ac:dyDescent="0.25">
      <c r="A3639" s="14" t="s">
        <v>5471</v>
      </c>
      <c r="B3639" s="14" t="s">
        <v>5472</v>
      </c>
      <c r="C3639" s="14" t="s">
        <v>63</v>
      </c>
    </row>
    <row r="3640" spans="1:3" s="18" customFormat="1" ht="17.25" customHeight="1" x14ac:dyDescent="0.25">
      <c r="A3640" s="14" t="s">
        <v>5536</v>
      </c>
      <c r="B3640" s="14" t="s">
        <v>5537</v>
      </c>
      <c r="C3640" s="14" t="s">
        <v>63</v>
      </c>
    </row>
    <row r="3641" spans="1:3" s="18" customFormat="1" ht="17.25" customHeight="1" x14ac:dyDescent="0.25">
      <c r="A3641" s="14" t="s">
        <v>5379</v>
      </c>
      <c r="B3641" s="14" t="s">
        <v>5380</v>
      </c>
      <c r="C3641" s="14" t="s">
        <v>63</v>
      </c>
    </row>
    <row r="3642" spans="1:3" s="18" customFormat="1" ht="17.25" customHeight="1" x14ac:dyDescent="0.25">
      <c r="A3642" s="14" t="s">
        <v>5445</v>
      </c>
      <c r="B3642" s="14" t="s">
        <v>5446</v>
      </c>
      <c r="C3642" s="14" t="s">
        <v>63</v>
      </c>
    </row>
    <row r="3643" spans="1:3" s="18" customFormat="1" ht="17.25" customHeight="1" x14ac:dyDescent="0.25">
      <c r="A3643" s="14" t="s">
        <v>5522</v>
      </c>
      <c r="B3643" s="14" t="s">
        <v>5523</v>
      </c>
      <c r="C3643" s="14" t="s">
        <v>63</v>
      </c>
    </row>
    <row r="3644" spans="1:3" s="18" customFormat="1" ht="17.25" customHeight="1" x14ac:dyDescent="0.25">
      <c r="A3644" s="14" t="s">
        <v>5748</v>
      </c>
      <c r="B3644" s="14" t="s">
        <v>5749</v>
      </c>
      <c r="C3644" s="14" t="s">
        <v>63</v>
      </c>
    </row>
    <row r="3645" spans="1:3" s="18" customFormat="1" ht="17.25" customHeight="1" x14ac:dyDescent="0.25">
      <c r="A3645" s="14" t="str">
        <f>"00198430209"</f>
        <v>00198430209</v>
      </c>
      <c r="B3645" s="14" t="s">
        <v>5511</v>
      </c>
      <c r="C3645" s="14" t="s">
        <v>63</v>
      </c>
    </row>
    <row r="3646" spans="1:3" s="18" customFormat="1" ht="17.25" customHeight="1" x14ac:dyDescent="0.25">
      <c r="A3646" s="14" t="str">
        <f>"02520180205"</f>
        <v>02520180205</v>
      </c>
      <c r="B3646" s="14" t="s">
        <v>5750</v>
      </c>
      <c r="C3646" s="14" t="s">
        <v>63</v>
      </c>
    </row>
    <row r="3647" spans="1:3" s="18" customFormat="1" ht="17.25" customHeight="1" x14ac:dyDescent="0.25">
      <c r="A3647" s="14" t="str">
        <f>"02368460206"</f>
        <v>02368460206</v>
      </c>
      <c r="B3647" s="14" t="s">
        <v>1099</v>
      </c>
      <c r="C3647" s="14" t="s">
        <v>63</v>
      </c>
    </row>
    <row r="3648" spans="1:3" s="18" customFormat="1" ht="17.25" customHeight="1" x14ac:dyDescent="0.25">
      <c r="A3648" s="14" t="str">
        <f>"01603520204"</f>
        <v>01603520204</v>
      </c>
      <c r="B3648" s="14" t="s">
        <v>5016</v>
      </c>
      <c r="C3648" s="14" t="s">
        <v>63</v>
      </c>
    </row>
    <row r="3649" spans="1:3" s="18" customFormat="1" ht="17.25" customHeight="1" x14ac:dyDescent="0.25">
      <c r="A3649" s="14" t="s">
        <v>10587</v>
      </c>
      <c r="B3649" s="14" t="s">
        <v>10588</v>
      </c>
      <c r="C3649" s="14" t="s">
        <v>63</v>
      </c>
    </row>
    <row r="3650" spans="1:3" s="18" customFormat="1" ht="17.25" customHeight="1" x14ac:dyDescent="0.25">
      <c r="A3650" s="14" t="str">
        <f>"01219870209"</f>
        <v>01219870209</v>
      </c>
      <c r="B3650" s="14" t="s">
        <v>6145</v>
      </c>
      <c r="C3650" s="14" t="s">
        <v>63</v>
      </c>
    </row>
    <row r="3651" spans="1:3" s="18" customFormat="1" ht="17.25" customHeight="1" x14ac:dyDescent="0.25">
      <c r="A3651" s="14" t="str">
        <f>"01874740200"</f>
        <v>01874740200</v>
      </c>
      <c r="B3651" s="14" t="s">
        <v>4945</v>
      </c>
      <c r="C3651" s="14" t="s">
        <v>63</v>
      </c>
    </row>
    <row r="3652" spans="1:3" s="18" customFormat="1" ht="17.25" customHeight="1" x14ac:dyDescent="0.25">
      <c r="A3652" s="14" t="s">
        <v>8434</v>
      </c>
      <c r="B3652" s="14" t="s">
        <v>8435</v>
      </c>
      <c r="C3652" s="14" t="s">
        <v>63</v>
      </c>
    </row>
    <row r="3653" spans="1:3" s="18" customFormat="1" ht="17.25" customHeight="1" x14ac:dyDescent="0.25">
      <c r="A3653" s="14" t="str">
        <f>"01943530202"</f>
        <v>01943530202</v>
      </c>
      <c r="B3653" s="14" t="s">
        <v>1020</v>
      </c>
      <c r="C3653" s="14" t="s">
        <v>63</v>
      </c>
    </row>
    <row r="3654" spans="1:3" s="18" customFormat="1" ht="17.25" customHeight="1" x14ac:dyDescent="0.25">
      <c r="A3654" s="14" t="s">
        <v>6656</v>
      </c>
      <c r="B3654" s="14" t="s">
        <v>6657</v>
      </c>
      <c r="C3654" s="14" t="s">
        <v>63</v>
      </c>
    </row>
    <row r="3655" spans="1:3" s="18" customFormat="1" ht="17.25" customHeight="1" x14ac:dyDescent="0.25">
      <c r="A3655" s="14">
        <v>81003220209</v>
      </c>
      <c r="B3655" s="14" t="s">
        <v>4925</v>
      </c>
      <c r="C3655" s="14" t="s">
        <v>63</v>
      </c>
    </row>
    <row r="3656" spans="1:3" s="18" customFormat="1" ht="17.25" customHeight="1" x14ac:dyDescent="0.25">
      <c r="A3656" s="14" t="s">
        <v>7163</v>
      </c>
      <c r="B3656" s="14" t="s">
        <v>7164</v>
      </c>
      <c r="C3656" s="14" t="s">
        <v>63</v>
      </c>
    </row>
    <row r="3657" spans="1:3" s="18" customFormat="1" ht="17.25" customHeight="1" x14ac:dyDescent="0.25">
      <c r="A3657" s="14" t="str">
        <f>"02633530205"</f>
        <v>02633530205</v>
      </c>
      <c r="B3657" s="14" t="s">
        <v>8390</v>
      </c>
      <c r="C3657" s="14" t="s">
        <v>63</v>
      </c>
    </row>
    <row r="3658" spans="1:3" s="18" customFormat="1" ht="17.25" customHeight="1" x14ac:dyDescent="0.25">
      <c r="A3658" s="14" t="s">
        <v>7481</v>
      </c>
      <c r="B3658" s="14" t="s">
        <v>7482</v>
      </c>
      <c r="C3658" s="14" t="s">
        <v>63</v>
      </c>
    </row>
    <row r="3659" spans="1:3" s="18" customFormat="1" ht="17.25" customHeight="1" x14ac:dyDescent="0.25">
      <c r="A3659" s="14" t="s">
        <v>6230</v>
      </c>
      <c r="B3659" s="14" t="s">
        <v>6231</v>
      </c>
      <c r="C3659" s="14" t="s">
        <v>63</v>
      </c>
    </row>
    <row r="3660" spans="1:3" s="18" customFormat="1" ht="17.25" customHeight="1" x14ac:dyDescent="0.25">
      <c r="A3660" s="14" t="s">
        <v>9405</v>
      </c>
      <c r="B3660" s="14" t="s">
        <v>9406</v>
      </c>
      <c r="C3660" s="14" t="s">
        <v>63</v>
      </c>
    </row>
    <row r="3661" spans="1:3" s="18" customFormat="1" ht="17.25" customHeight="1" x14ac:dyDescent="0.25">
      <c r="A3661" s="14" t="str">
        <f>"02348970209"</f>
        <v>02348970209</v>
      </c>
      <c r="B3661" s="14" t="s">
        <v>648</v>
      </c>
      <c r="C3661" s="14" t="s">
        <v>63</v>
      </c>
    </row>
    <row r="3662" spans="1:3" s="18" customFormat="1" ht="17.25" customHeight="1" x14ac:dyDescent="0.25">
      <c r="A3662" s="14" t="str">
        <f>"02261810200"</f>
        <v>02261810200</v>
      </c>
      <c r="B3662" s="14" t="s">
        <v>6476</v>
      </c>
      <c r="C3662" s="14" t="s">
        <v>63</v>
      </c>
    </row>
    <row r="3663" spans="1:3" s="18" customFormat="1" ht="17.25" customHeight="1" x14ac:dyDescent="0.25">
      <c r="A3663" s="14" t="str">
        <f>"02461510204"</f>
        <v>02461510204</v>
      </c>
      <c r="B3663" s="14" t="s">
        <v>2298</v>
      </c>
      <c r="C3663" s="14" t="s">
        <v>63</v>
      </c>
    </row>
    <row r="3664" spans="1:3" s="18" customFormat="1" ht="17.25" customHeight="1" x14ac:dyDescent="0.25">
      <c r="A3664" s="14" t="str">
        <f>"00448210203"</f>
        <v>00448210203</v>
      </c>
      <c r="B3664" s="14" t="s">
        <v>1274</v>
      </c>
      <c r="C3664" s="14" t="s">
        <v>63</v>
      </c>
    </row>
    <row r="3665" spans="1:3" s="18" customFormat="1" ht="17.25" customHeight="1" x14ac:dyDescent="0.25">
      <c r="A3665" s="14" t="str">
        <f>"01451260200"</f>
        <v>01451260200</v>
      </c>
      <c r="B3665" s="14" t="s">
        <v>6646</v>
      </c>
      <c r="C3665" s="14" t="s">
        <v>63</v>
      </c>
    </row>
    <row r="3666" spans="1:3" s="18" customFormat="1" ht="17.25" customHeight="1" x14ac:dyDescent="0.25">
      <c r="A3666" s="14" t="str">
        <f>"01612750206"</f>
        <v>01612750206</v>
      </c>
      <c r="B3666" s="14" t="s">
        <v>8593</v>
      </c>
      <c r="C3666" s="14" t="s">
        <v>63</v>
      </c>
    </row>
    <row r="3667" spans="1:3" s="18" customFormat="1" ht="17.25" customHeight="1" x14ac:dyDescent="0.25">
      <c r="A3667" s="14" t="str">
        <f>"01696620200"</f>
        <v>01696620200</v>
      </c>
      <c r="B3667" s="14" t="s">
        <v>6698</v>
      </c>
      <c r="C3667" s="14" t="s">
        <v>63</v>
      </c>
    </row>
    <row r="3668" spans="1:3" s="18" customFormat="1" ht="17.25" customHeight="1" x14ac:dyDescent="0.25">
      <c r="A3668" s="14" t="str">
        <f>"00300750205"</f>
        <v>00300750205</v>
      </c>
      <c r="B3668" s="14" t="s">
        <v>5526</v>
      </c>
      <c r="C3668" s="14" t="s">
        <v>63</v>
      </c>
    </row>
    <row r="3669" spans="1:3" s="18" customFormat="1" ht="17.25" customHeight="1" x14ac:dyDescent="0.25">
      <c r="A3669" s="14" t="str">
        <f>"00198100208"</f>
        <v>00198100208</v>
      </c>
      <c r="B3669" s="14" t="s">
        <v>6804</v>
      </c>
      <c r="C3669" s="14" t="s">
        <v>63</v>
      </c>
    </row>
    <row r="3670" spans="1:3" s="18" customFormat="1" ht="17.25" customHeight="1" x14ac:dyDescent="0.25">
      <c r="A3670" s="14" t="str">
        <f>"04427230653"</f>
        <v>04427230653</v>
      </c>
      <c r="B3670" s="14" t="s">
        <v>5616</v>
      </c>
      <c r="C3670" s="14" t="s">
        <v>63</v>
      </c>
    </row>
    <row r="3671" spans="1:3" s="18" customFormat="1" ht="17.25" customHeight="1" x14ac:dyDescent="0.25">
      <c r="A3671" s="14" t="str">
        <f>"02009290202"</f>
        <v>02009290202</v>
      </c>
      <c r="B3671" s="14" t="s">
        <v>6250</v>
      </c>
      <c r="C3671" s="14" t="s">
        <v>63</v>
      </c>
    </row>
    <row r="3672" spans="1:3" s="18" customFormat="1" ht="17.25" customHeight="1" x14ac:dyDescent="0.25">
      <c r="A3672" s="14" t="s">
        <v>6441</v>
      </c>
      <c r="B3672" s="14" t="s">
        <v>6442</v>
      </c>
      <c r="C3672" s="14" t="s">
        <v>63</v>
      </c>
    </row>
    <row r="3673" spans="1:3" s="18" customFormat="1" ht="17.25" customHeight="1" x14ac:dyDescent="0.25">
      <c r="A3673" s="14" t="s">
        <v>7877</v>
      </c>
      <c r="B3673" s="14" t="s">
        <v>7878</v>
      </c>
      <c r="C3673" s="14" t="s">
        <v>63</v>
      </c>
    </row>
    <row r="3674" spans="1:3" s="18" customFormat="1" ht="17.25" customHeight="1" x14ac:dyDescent="0.25">
      <c r="A3674" s="14" t="s">
        <v>5345</v>
      </c>
      <c r="B3674" s="14" t="s">
        <v>5346</v>
      </c>
      <c r="C3674" s="14" t="s">
        <v>63</v>
      </c>
    </row>
    <row r="3675" spans="1:3" s="18" customFormat="1" ht="17.25" customHeight="1" x14ac:dyDescent="0.25">
      <c r="A3675" s="14" t="str">
        <f>"01358900452"</f>
        <v>01358900452</v>
      </c>
      <c r="B3675" s="14" t="s">
        <v>8838</v>
      </c>
      <c r="C3675" s="14" t="s">
        <v>8839</v>
      </c>
    </row>
    <row r="3676" spans="1:3" s="18" customFormat="1" ht="17.25" customHeight="1" x14ac:dyDescent="0.25">
      <c r="A3676" s="14" t="s">
        <v>8349</v>
      </c>
      <c r="B3676" s="14" t="s">
        <v>8350</v>
      </c>
      <c r="C3676" s="14" t="s">
        <v>280</v>
      </c>
    </row>
    <row r="3677" spans="1:3" s="18" customFormat="1" ht="17.25" customHeight="1" x14ac:dyDescent="0.25">
      <c r="A3677" s="14" t="str">
        <f>"01262130774"</f>
        <v>01262130774</v>
      </c>
      <c r="B3677" s="14" t="s">
        <v>316</v>
      </c>
      <c r="C3677" s="14" t="s">
        <v>280</v>
      </c>
    </row>
    <row r="3678" spans="1:3" s="18" customFormat="1" ht="17.25" customHeight="1" x14ac:dyDescent="0.25">
      <c r="A3678" s="14" t="str">
        <f>"01263140772"</f>
        <v>01263140772</v>
      </c>
      <c r="B3678" s="14" t="s">
        <v>6803</v>
      </c>
      <c r="C3678" s="14" t="s">
        <v>280</v>
      </c>
    </row>
    <row r="3679" spans="1:3" s="18" customFormat="1" ht="17.25" customHeight="1" x14ac:dyDescent="0.25">
      <c r="A3679" s="14" t="s">
        <v>1898</v>
      </c>
      <c r="B3679" s="14" t="s">
        <v>1899</v>
      </c>
      <c r="C3679" s="14" t="s">
        <v>280</v>
      </c>
    </row>
    <row r="3680" spans="1:3" s="18" customFormat="1" ht="17.25" customHeight="1" x14ac:dyDescent="0.25">
      <c r="A3680" s="14" t="str">
        <f>"01257920775"</f>
        <v>01257920775</v>
      </c>
      <c r="B3680" s="14" t="s">
        <v>286</v>
      </c>
      <c r="C3680" s="14" t="s">
        <v>280</v>
      </c>
    </row>
    <row r="3681" spans="1:3" s="18" customFormat="1" ht="17.25" customHeight="1" x14ac:dyDescent="0.25">
      <c r="A3681" s="14" t="str">
        <f>"01176070777"</f>
        <v>01176070777</v>
      </c>
      <c r="B3681" s="14" t="s">
        <v>7430</v>
      </c>
      <c r="C3681" s="14" t="s">
        <v>280</v>
      </c>
    </row>
    <row r="3682" spans="1:3" s="18" customFormat="1" ht="17.25" customHeight="1" x14ac:dyDescent="0.25">
      <c r="A3682" s="14" t="s">
        <v>5637</v>
      </c>
      <c r="B3682" s="14" t="s">
        <v>5638</v>
      </c>
      <c r="C3682" s="14" t="s">
        <v>280</v>
      </c>
    </row>
    <row r="3683" spans="1:3" s="18" customFormat="1" ht="17.25" customHeight="1" x14ac:dyDescent="0.25">
      <c r="A3683" s="14" t="s">
        <v>5931</v>
      </c>
      <c r="B3683" s="14" t="s">
        <v>5932</v>
      </c>
      <c r="C3683" s="14" t="s">
        <v>280</v>
      </c>
    </row>
    <row r="3684" spans="1:3" s="18" customFormat="1" ht="17.25" customHeight="1" x14ac:dyDescent="0.25">
      <c r="A3684" s="14" t="str">
        <f>"01264500776"</f>
        <v>01264500776</v>
      </c>
      <c r="B3684" s="14" t="s">
        <v>3786</v>
      </c>
      <c r="C3684" s="14" t="s">
        <v>280</v>
      </c>
    </row>
    <row r="3685" spans="1:3" s="18" customFormat="1" ht="17.25" customHeight="1" x14ac:dyDescent="0.25">
      <c r="A3685" s="14" t="s">
        <v>6457</v>
      </c>
      <c r="B3685" s="14" t="s">
        <v>6458</v>
      </c>
      <c r="C3685" s="14" t="s">
        <v>280</v>
      </c>
    </row>
    <row r="3686" spans="1:3" s="18" customFormat="1" ht="17.25" customHeight="1" x14ac:dyDescent="0.25">
      <c r="A3686" s="14" t="s">
        <v>3591</v>
      </c>
      <c r="B3686" s="14" t="s">
        <v>3592</v>
      </c>
      <c r="C3686" s="14" t="s">
        <v>280</v>
      </c>
    </row>
    <row r="3687" spans="1:3" s="18" customFormat="1" ht="17.25" customHeight="1" x14ac:dyDescent="0.25">
      <c r="A3687" s="14" t="s">
        <v>6188</v>
      </c>
      <c r="B3687" s="14" t="s">
        <v>6189</v>
      </c>
      <c r="C3687" s="14" t="s">
        <v>280</v>
      </c>
    </row>
    <row r="3688" spans="1:3" s="18" customFormat="1" ht="17.25" customHeight="1" x14ac:dyDescent="0.25">
      <c r="A3688" s="14" t="s">
        <v>1196</v>
      </c>
      <c r="B3688" s="14" t="s">
        <v>1197</v>
      </c>
      <c r="C3688" s="14" t="s">
        <v>280</v>
      </c>
    </row>
    <row r="3689" spans="1:3" s="18" customFormat="1" ht="17.25" customHeight="1" x14ac:dyDescent="0.25">
      <c r="A3689" s="14" t="s">
        <v>1236</v>
      </c>
      <c r="B3689" s="14" t="s">
        <v>1237</v>
      </c>
      <c r="C3689" s="14" t="s">
        <v>280</v>
      </c>
    </row>
    <row r="3690" spans="1:3" s="18" customFormat="1" ht="17.25" customHeight="1" x14ac:dyDescent="0.25">
      <c r="A3690" s="14" t="str">
        <f>"01258680774"</f>
        <v>01258680774</v>
      </c>
      <c r="B3690" s="14" t="s">
        <v>315</v>
      </c>
      <c r="C3690" s="14" t="s">
        <v>280</v>
      </c>
    </row>
    <row r="3691" spans="1:3" s="18" customFormat="1" ht="17.25" customHeight="1" x14ac:dyDescent="0.25">
      <c r="A3691" s="14" t="s">
        <v>2286</v>
      </c>
      <c r="B3691" s="14" t="s">
        <v>2287</v>
      </c>
      <c r="C3691" s="14" t="s">
        <v>280</v>
      </c>
    </row>
    <row r="3692" spans="1:3" s="18" customFormat="1" ht="17.25" customHeight="1" x14ac:dyDescent="0.25">
      <c r="A3692" s="14" t="str">
        <f>"01272870773"</f>
        <v>01272870773</v>
      </c>
      <c r="B3692" s="14" t="s">
        <v>6721</v>
      </c>
      <c r="C3692" s="14" t="s">
        <v>280</v>
      </c>
    </row>
    <row r="3693" spans="1:3" s="18" customFormat="1" ht="17.25" customHeight="1" x14ac:dyDescent="0.25">
      <c r="A3693" s="14" t="s">
        <v>1198</v>
      </c>
      <c r="B3693" s="14" t="s">
        <v>1199</v>
      </c>
      <c r="C3693" s="14" t="s">
        <v>280</v>
      </c>
    </row>
    <row r="3694" spans="1:3" s="18" customFormat="1" ht="17.25" customHeight="1" x14ac:dyDescent="0.25">
      <c r="A3694" s="14" t="s">
        <v>10631</v>
      </c>
      <c r="B3694" s="14" t="s">
        <v>10632</v>
      </c>
      <c r="C3694" s="14" t="s">
        <v>280</v>
      </c>
    </row>
    <row r="3695" spans="1:3" s="18" customFormat="1" ht="17.25" customHeight="1" x14ac:dyDescent="0.25">
      <c r="A3695" s="14" t="s">
        <v>278</v>
      </c>
      <c r="B3695" s="14" t="s">
        <v>279</v>
      </c>
      <c r="C3695" s="14" t="s">
        <v>280</v>
      </c>
    </row>
    <row r="3696" spans="1:3" s="18" customFormat="1" ht="17.25" customHeight="1" x14ac:dyDescent="0.25">
      <c r="A3696" s="14" t="s">
        <v>8011</v>
      </c>
      <c r="B3696" s="14" t="s">
        <v>8012</v>
      </c>
      <c r="C3696" s="14" t="s">
        <v>280</v>
      </c>
    </row>
    <row r="3697" spans="1:3" s="18" customFormat="1" ht="17.25" customHeight="1" x14ac:dyDescent="0.25">
      <c r="A3697" s="14" t="str">
        <f>"00662080779"</f>
        <v>00662080779</v>
      </c>
      <c r="B3697" s="14" t="s">
        <v>10293</v>
      </c>
      <c r="C3697" s="14" t="s">
        <v>280</v>
      </c>
    </row>
    <row r="3698" spans="1:3" s="18" customFormat="1" ht="17.25" customHeight="1" x14ac:dyDescent="0.25">
      <c r="A3698" s="14" t="str">
        <f>"01200520771"</f>
        <v>01200520771</v>
      </c>
      <c r="B3698" s="14" t="s">
        <v>6303</v>
      </c>
      <c r="C3698" s="14" t="s">
        <v>280</v>
      </c>
    </row>
    <row r="3699" spans="1:3" s="18" customFormat="1" ht="17.25" customHeight="1" x14ac:dyDescent="0.25">
      <c r="A3699" s="14" t="str">
        <f>"01301810774"</f>
        <v>01301810774</v>
      </c>
      <c r="B3699" s="14" t="s">
        <v>10593</v>
      </c>
      <c r="C3699" s="14" t="s">
        <v>280</v>
      </c>
    </row>
    <row r="3700" spans="1:3" s="18" customFormat="1" ht="17.25" customHeight="1" x14ac:dyDescent="0.25">
      <c r="A3700" s="14" t="s">
        <v>6884</v>
      </c>
      <c r="B3700" s="14" t="s">
        <v>6885</v>
      </c>
      <c r="C3700" s="14" t="s">
        <v>280</v>
      </c>
    </row>
    <row r="3701" spans="1:3" s="18" customFormat="1" ht="17.25" customHeight="1" x14ac:dyDescent="0.25">
      <c r="A3701" s="14" t="s">
        <v>6352</v>
      </c>
      <c r="B3701" s="14" t="s">
        <v>6353</v>
      </c>
      <c r="C3701" s="14" t="s">
        <v>280</v>
      </c>
    </row>
    <row r="3702" spans="1:3" s="18" customFormat="1" ht="17.25" customHeight="1" x14ac:dyDescent="0.25">
      <c r="A3702" s="14" t="s">
        <v>6629</v>
      </c>
      <c r="B3702" s="14" t="s">
        <v>6630</v>
      </c>
      <c r="C3702" s="14" t="s">
        <v>280</v>
      </c>
    </row>
    <row r="3703" spans="1:3" s="18" customFormat="1" ht="17.25" customHeight="1" x14ac:dyDescent="0.25">
      <c r="A3703" s="14" t="s">
        <v>5119</v>
      </c>
      <c r="B3703" s="14" t="s">
        <v>5120</v>
      </c>
      <c r="C3703" s="14" t="s">
        <v>280</v>
      </c>
    </row>
    <row r="3704" spans="1:3" s="18" customFormat="1" ht="17.25" customHeight="1" x14ac:dyDescent="0.25">
      <c r="A3704" s="14" t="s">
        <v>6385</v>
      </c>
      <c r="B3704" s="14" t="s">
        <v>6386</v>
      </c>
      <c r="C3704" s="14" t="s">
        <v>280</v>
      </c>
    </row>
    <row r="3705" spans="1:3" s="18" customFormat="1" ht="17.25" customHeight="1" x14ac:dyDescent="0.25">
      <c r="A3705" s="14" t="s">
        <v>6459</v>
      </c>
      <c r="B3705" s="14" t="s">
        <v>6460</v>
      </c>
      <c r="C3705" s="14" t="s">
        <v>280</v>
      </c>
    </row>
    <row r="3706" spans="1:3" s="18" customFormat="1" ht="17.25" customHeight="1" x14ac:dyDescent="0.25">
      <c r="A3706" s="14" t="str">
        <f>"01330120773"</f>
        <v>01330120773</v>
      </c>
      <c r="B3706" s="14" t="s">
        <v>5852</v>
      </c>
      <c r="C3706" s="14" t="s">
        <v>280</v>
      </c>
    </row>
    <row r="3707" spans="1:3" s="18" customFormat="1" ht="17.25" customHeight="1" x14ac:dyDescent="0.25">
      <c r="A3707" s="14" t="str">
        <f>"01260520778"</f>
        <v>01260520778</v>
      </c>
      <c r="B3707" s="14" t="s">
        <v>5149</v>
      </c>
      <c r="C3707" s="14" t="s">
        <v>280</v>
      </c>
    </row>
    <row r="3708" spans="1:3" s="18" customFormat="1" ht="17.25" customHeight="1" x14ac:dyDescent="0.25">
      <c r="A3708" s="14" t="s">
        <v>937</v>
      </c>
      <c r="B3708" s="14" t="s">
        <v>938</v>
      </c>
      <c r="C3708" s="14" t="s">
        <v>280</v>
      </c>
    </row>
    <row r="3709" spans="1:3" s="18" customFormat="1" ht="17.25" customHeight="1" x14ac:dyDescent="0.25">
      <c r="A3709" s="14" t="s">
        <v>3681</v>
      </c>
      <c r="B3709" s="14" t="s">
        <v>3682</v>
      </c>
      <c r="C3709" s="14" t="s">
        <v>280</v>
      </c>
    </row>
    <row r="3710" spans="1:3" s="18" customFormat="1" ht="17.25" customHeight="1" x14ac:dyDescent="0.25">
      <c r="A3710" s="14" t="s">
        <v>6407</v>
      </c>
      <c r="B3710" s="14" t="s">
        <v>6408</v>
      </c>
      <c r="C3710" s="14" t="s">
        <v>280</v>
      </c>
    </row>
    <row r="3711" spans="1:3" s="18" customFormat="1" ht="17.25" customHeight="1" x14ac:dyDescent="0.25">
      <c r="A3711" s="14" t="s">
        <v>5837</v>
      </c>
      <c r="B3711" s="14" t="s">
        <v>5838</v>
      </c>
      <c r="C3711" s="14" t="s">
        <v>280</v>
      </c>
    </row>
    <row r="3712" spans="1:3" s="18" customFormat="1" ht="17.25" customHeight="1" x14ac:dyDescent="0.25">
      <c r="A3712" s="14" t="s">
        <v>3788</v>
      </c>
      <c r="B3712" s="14" t="s">
        <v>3789</v>
      </c>
      <c r="C3712" s="14" t="s">
        <v>280</v>
      </c>
    </row>
    <row r="3713" spans="1:3" s="18" customFormat="1" ht="17.25" customHeight="1" x14ac:dyDescent="0.25">
      <c r="A3713" s="14" t="s">
        <v>7666</v>
      </c>
      <c r="B3713" s="14" t="s">
        <v>7667</v>
      </c>
      <c r="C3713" s="14" t="s">
        <v>280</v>
      </c>
    </row>
    <row r="3714" spans="1:3" s="18" customFormat="1" ht="17.25" customHeight="1" x14ac:dyDescent="0.25">
      <c r="A3714" s="14" t="str">
        <f>"01257960771"</f>
        <v>01257960771</v>
      </c>
      <c r="B3714" s="14" t="s">
        <v>314</v>
      </c>
      <c r="C3714" s="14" t="s">
        <v>280</v>
      </c>
    </row>
    <row r="3715" spans="1:3" s="18" customFormat="1" ht="17.25" customHeight="1" x14ac:dyDescent="0.25">
      <c r="A3715" s="14" t="str">
        <f>"01171130774"</f>
        <v>01171130774</v>
      </c>
      <c r="B3715" s="14" t="s">
        <v>8201</v>
      </c>
      <c r="C3715" s="14" t="s">
        <v>280</v>
      </c>
    </row>
    <row r="3716" spans="1:3" s="18" customFormat="1" ht="17.25" customHeight="1" x14ac:dyDescent="0.25">
      <c r="A3716" s="14" t="str">
        <f>"01210770770"</f>
        <v>01210770770</v>
      </c>
      <c r="B3716" s="14" t="s">
        <v>6768</v>
      </c>
      <c r="C3716" s="14" t="s">
        <v>280</v>
      </c>
    </row>
    <row r="3717" spans="1:3" s="18" customFormat="1" ht="17.25" customHeight="1" x14ac:dyDescent="0.25">
      <c r="A3717" s="14" t="str">
        <f>"01313520775"</f>
        <v>01313520775</v>
      </c>
      <c r="B3717" s="14" t="s">
        <v>6390</v>
      </c>
      <c r="C3717" s="14" t="s">
        <v>280</v>
      </c>
    </row>
    <row r="3718" spans="1:3" s="18" customFormat="1" ht="17.25" customHeight="1" x14ac:dyDescent="0.25">
      <c r="A3718" s="14" t="str">
        <f>"01367940770"</f>
        <v>01367940770</v>
      </c>
      <c r="B3718" s="14" t="s">
        <v>7554</v>
      </c>
      <c r="C3718" s="14" t="s">
        <v>280</v>
      </c>
    </row>
    <row r="3719" spans="1:3" s="18" customFormat="1" ht="17.25" customHeight="1" x14ac:dyDescent="0.25">
      <c r="A3719" s="14" t="s">
        <v>3630</v>
      </c>
      <c r="B3719" s="14" t="s">
        <v>3631</v>
      </c>
      <c r="C3719" s="14" t="s">
        <v>280</v>
      </c>
    </row>
    <row r="3720" spans="1:3" s="18" customFormat="1" ht="17.25" customHeight="1" x14ac:dyDescent="0.25">
      <c r="A3720" s="14" t="str">
        <f>"01088790777"</f>
        <v>01088790777</v>
      </c>
      <c r="B3720" s="14" t="s">
        <v>2690</v>
      </c>
      <c r="C3720" s="14" t="s">
        <v>280</v>
      </c>
    </row>
    <row r="3721" spans="1:3" s="18" customFormat="1" ht="17.25" customHeight="1" x14ac:dyDescent="0.25">
      <c r="A3721" s="14" t="s">
        <v>2681</v>
      </c>
      <c r="B3721" s="14" t="s">
        <v>2682</v>
      </c>
      <c r="C3721" s="14" t="s">
        <v>280</v>
      </c>
    </row>
    <row r="3722" spans="1:3" s="18" customFormat="1" ht="17.25" customHeight="1" x14ac:dyDescent="0.25">
      <c r="A3722" s="14" t="s">
        <v>3839</v>
      </c>
      <c r="B3722" s="14" t="s">
        <v>3840</v>
      </c>
      <c r="C3722" s="14" t="s">
        <v>280</v>
      </c>
    </row>
    <row r="3723" spans="1:3" s="18" customFormat="1" ht="17.25" customHeight="1" x14ac:dyDescent="0.25">
      <c r="A3723" s="14" t="str">
        <f>"00602070773"</f>
        <v>00602070773</v>
      </c>
      <c r="B3723" s="14" t="s">
        <v>2057</v>
      </c>
      <c r="C3723" s="14" t="s">
        <v>280</v>
      </c>
    </row>
    <row r="3724" spans="1:3" s="18" customFormat="1" ht="17.25" customHeight="1" x14ac:dyDescent="0.25">
      <c r="A3724" s="14" t="s">
        <v>1710</v>
      </c>
      <c r="B3724" s="14" t="s">
        <v>1711</v>
      </c>
      <c r="C3724" s="14" t="s">
        <v>280</v>
      </c>
    </row>
    <row r="3725" spans="1:3" s="18" customFormat="1" ht="17.25" customHeight="1" x14ac:dyDescent="0.25">
      <c r="A3725" s="14" t="s">
        <v>6971</v>
      </c>
      <c r="B3725" s="14" t="s">
        <v>6972</v>
      </c>
      <c r="C3725" s="14" t="s">
        <v>280</v>
      </c>
    </row>
    <row r="3726" spans="1:3" s="18" customFormat="1" ht="17.25" customHeight="1" x14ac:dyDescent="0.25">
      <c r="A3726" s="14" t="s">
        <v>4018</v>
      </c>
      <c r="B3726" s="14" t="s">
        <v>4019</v>
      </c>
      <c r="C3726" s="14" t="s">
        <v>280</v>
      </c>
    </row>
    <row r="3727" spans="1:3" s="18" customFormat="1" ht="17.25" customHeight="1" x14ac:dyDescent="0.25">
      <c r="A3727" s="14" t="s">
        <v>6350</v>
      </c>
      <c r="B3727" s="14" t="s">
        <v>6351</v>
      </c>
      <c r="C3727" s="14" t="s">
        <v>280</v>
      </c>
    </row>
    <row r="3728" spans="1:3" s="18" customFormat="1" ht="17.25" customHeight="1" x14ac:dyDescent="0.25">
      <c r="A3728" s="14" t="s">
        <v>2607</v>
      </c>
      <c r="B3728" s="14" t="s">
        <v>2608</v>
      </c>
      <c r="C3728" s="14" t="s">
        <v>280</v>
      </c>
    </row>
    <row r="3729" spans="1:3" s="18" customFormat="1" ht="17.25" customHeight="1" x14ac:dyDescent="0.25">
      <c r="A3729" s="14" t="s">
        <v>6333</v>
      </c>
      <c r="B3729" s="14" t="s">
        <v>6334</v>
      </c>
      <c r="C3729" s="14" t="s">
        <v>280</v>
      </c>
    </row>
    <row r="3730" spans="1:3" s="18" customFormat="1" ht="17.25" customHeight="1" x14ac:dyDescent="0.25">
      <c r="A3730" s="14" t="s">
        <v>5945</v>
      </c>
      <c r="B3730" s="14" t="s">
        <v>5946</v>
      </c>
      <c r="C3730" s="14" t="s">
        <v>280</v>
      </c>
    </row>
    <row r="3731" spans="1:3" s="18" customFormat="1" ht="17.25" customHeight="1" x14ac:dyDescent="0.25">
      <c r="A3731" s="14" t="str">
        <f>"01005630775"</f>
        <v>01005630775</v>
      </c>
      <c r="B3731" s="14" t="s">
        <v>5743</v>
      </c>
      <c r="C3731" s="14" t="s">
        <v>280</v>
      </c>
    </row>
    <row r="3732" spans="1:3" s="18" customFormat="1" ht="17.25" customHeight="1" x14ac:dyDescent="0.25">
      <c r="A3732" s="14" t="str">
        <f>"00102710779"</f>
        <v>00102710779</v>
      </c>
      <c r="B3732" s="14" t="s">
        <v>383</v>
      </c>
      <c r="C3732" s="14" t="s">
        <v>280</v>
      </c>
    </row>
    <row r="3733" spans="1:3" s="18" customFormat="1" ht="17.25" customHeight="1" x14ac:dyDescent="0.25">
      <c r="A3733" s="14" t="str">
        <f>"00705200772"</f>
        <v>00705200772</v>
      </c>
      <c r="B3733" s="14" t="s">
        <v>1275</v>
      </c>
      <c r="C3733" s="14" t="s">
        <v>280</v>
      </c>
    </row>
    <row r="3734" spans="1:3" s="18" customFormat="1" ht="17.25" customHeight="1" x14ac:dyDescent="0.25">
      <c r="A3734" s="14" t="str">
        <f>"01258660776"</f>
        <v>01258660776</v>
      </c>
      <c r="B3734" s="14" t="s">
        <v>5315</v>
      </c>
      <c r="C3734" s="14" t="s">
        <v>280</v>
      </c>
    </row>
    <row r="3735" spans="1:3" s="18" customFormat="1" ht="17.25" customHeight="1" x14ac:dyDescent="0.25">
      <c r="A3735" s="14" t="str">
        <f>"01241680774"</f>
        <v>01241680774</v>
      </c>
      <c r="B3735" s="14" t="s">
        <v>1269</v>
      </c>
      <c r="C3735" s="14" t="s">
        <v>280</v>
      </c>
    </row>
    <row r="3736" spans="1:3" s="18" customFormat="1" ht="17.25" customHeight="1" x14ac:dyDescent="0.25">
      <c r="A3736" s="14" t="str">
        <f>"00452500770"</f>
        <v>00452500770</v>
      </c>
      <c r="B3736" s="14" t="s">
        <v>703</v>
      </c>
      <c r="C3736" s="14" t="s">
        <v>280</v>
      </c>
    </row>
    <row r="3737" spans="1:3" s="18" customFormat="1" ht="17.25" customHeight="1" x14ac:dyDescent="0.25">
      <c r="A3737" s="14" t="s">
        <v>1203</v>
      </c>
      <c r="B3737" s="14" t="s">
        <v>1204</v>
      </c>
      <c r="C3737" s="14" t="s">
        <v>280</v>
      </c>
    </row>
    <row r="3738" spans="1:3" s="18" customFormat="1" ht="17.25" customHeight="1" x14ac:dyDescent="0.25">
      <c r="A3738" s="14" t="s">
        <v>7551</v>
      </c>
      <c r="B3738" s="14" t="s">
        <v>5145</v>
      </c>
      <c r="C3738" s="14" t="s">
        <v>280</v>
      </c>
    </row>
    <row r="3739" spans="1:3" s="18" customFormat="1" ht="17.25" customHeight="1" x14ac:dyDescent="0.25">
      <c r="A3739" s="14" t="s">
        <v>1194</v>
      </c>
      <c r="B3739" s="14" t="s">
        <v>1195</v>
      </c>
      <c r="C3739" s="14" t="s">
        <v>280</v>
      </c>
    </row>
    <row r="3740" spans="1:3" s="18" customFormat="1" ht="17.25" customHeight="1" x14ac:dyDescent="0.25">
      <c r="A3740" s="14" t="s">
        <v>860</v>
      </c>
      <c r="B3740" s="14" t="s">
        <v>861</v>
      </c>
      <c r="C3740" s="14" t="s">
        <v>280</v>
      </c>
    </row>
    <row r="3741" spans="1:3" s="18" customFormat="1" ht="17.25" customHeight="1" x14ac:dyDescent="0.25">
      <c r="A3741" s="14" t="str">
        <f>"01278260771"</f>
        <v>01278260771</v>
      </c>
      <c r="B3741" s="14" t="s">
        <v>6704</v>
      </c>
      <c r="C3741" s="14" t="s">
        <v>280</v>
      </c>
    </row>
    <row r="3742" spans="1:3" s="18" customFormat="1" ht="17.25" customHeight="1" x14ac:dyDescent="0.25">
      <c r="A3742" s="14" t="s">
        <v>10615</v>
      </c>
      <c r="B3742" s="14" t="s">
        <v>10616</v>
      </c>
      <c r="C3742" s="14" t="s">
        <v>927</v>
      </c>
    </row>
    <row r="3743" spans="1:3" s="18" customFormat="1" ht="17.25" customHeight="1" x14ac:dyDescent="0.25">
      <c r="A3743" s="14" t="s">
        <v>9080</v>
      </c>
      <c r="B3743" s="14" t="s">
        <v>9081</v>
      </c>
      <c r="C3743" s="14" t="s">
        <v>927</v>
      </c>
    </row>
    <row r="3744" spans="1:3" s="18" customFormat="1" ht="17.25" customHeight="1" x14ac:dyDescent="0.25">
      <c r="A3744" s="14" t="s">
        <v>10316</v>
      </c>
      <c r="B3744" s="14" t="s">
        <v>10317</v>
      </c>
      <c r="C3744" s="14" t="s">
        <v>927</v>
      </c>
    </row>
    <row r="3745" spans="1:3" s="18" customFormat="1" ht="17.25" customHeight="1" x14ac:dyDescent="0.25">
      <c r="A3745" s="14" t="s">
        <v>9049</v>
      </c>
      <c r="B3745" s="14" t="s">
        <v>9050</v>
      </c>
      <c r="C3745" s="14" t="s">
        <v>927</v>
      </c>
    </row>
    <row r="3746" spans="1:3" s="18" customFormat="1" ht="17.25" customHeight="1" x14ac:dyDescent="0.25">
      <c r="A3746" s="14" t="s">
        <v>10434</v>
      </c>
      <c r="B3746" s="14" t="s">
        <v>10435</v>
      </c>
      <c r="C3746" s="14" t="s">
        <v>927</v>
      </c>
    </row>
    <row r="3747" spans="1:3" s="18" customFormat="1" ht="17.25" customHeight="1" x14ac:dyDescent="0.25">
      <c r="A3747" s="14" t="s">
        <v>10528</v>
      </c>
      <c r="B3747" s="14" t="s">
        <v>10529</v>
      </c>
      <c r="C3747" s="14" t="s">
        <v>927</v>
      </c>
    </row>
    <row r="3748" spans="1:3" s="18" customFormat="1" ht="17.25" customHeight="1" x14ac:dyDescent="0.25">
      <c r="A3748" s="14" t="s">
        <v>9031</v>
      </c>
      <c r="B3748" s="14" t="s">
        <v>9032</v>
      </c>
      <c r="C3748" s="14" t="s">
        <v>927</v>
      </c>
    </row>
    <row r="3749" spans="1:3" s="18" customFormat="1" ht="17.25" customHeight="1" x14ac:dyDescent="0.25">
      <c r="A3749" s="14" t="str">
        <f>"01709130833"</f>
        <v>01709130833</v>
      </c>
      <c r="B3749" s="14" t="s">
        <v>6197</v>
      </c>
      <c r="C3749" s="14" t="s">
        <v>927</v>
      </c>
    </row>
    <row r="3750" spans="1:3" s="18" customFormat="1" ht="17.25" customHeight="1" x14ac:dyDescent="0.25">
      <c r="A3750" s="14" t="str">
        <f>"02621680830"</f>
        <v>02621680830</v>
      </c>
      <c r="B3750" s="14" t="s">
        <v>10236</v>
      </c>
      <c r="C3750" s="14" t="s">
        <v>927</v>
      </c>
    </row>
    <row r="3751" spans="1:3" s="18" customFormat="1" ht="17.25" customHeight="1" x14ac:dyDescent="0.25">
      <c r="A3751" s="14" t="s">
        <v>10410</v>
      </c>
      <c r="B3751" s="14" t="s">
        <v>10411</v>
      </c>
      <c r="C3751" s="14" t="s">
        <v>927</v>
      </c>
    </row>
    <row r="3752" spans="1:3" s="18" customFormat="1" ht="17.25" customHeight="1" x14ac:dyDescent="0.25">
      <c r="A3752" s="14" t="s">
        <v>10237</v>
      </c>
      <c r="B3752" s="14" t="s">
        <v>10238</v>
      </c>
      <c r="C3752" s="14" t="s">
        <v>927</v>
      </c>
    </row>
    <row r="3753" spans="1:3" s="18" customFormat="1" ht="17.25" customHeight="1" x14ac:dyDescent="0.25">
      <c r="A3753" s="14" t="s">
        <v>10609</v>
      </c>
      <c r="B3753" s="14" t="s">
        <v>10610</v>
      </c>
      <c r="C3753" s="14" t="s">
        <v>927</v>
      </c>
    </row>
    <row r="3754" spans="1:3" s="18" customFormat="1" ht="17.25" customHeight="1" x14ac:dyDescent="0.25">
      <c r="A3754" s="14" t="s">
        <v>10611</v>
      </c>
      <c r="B3754" s="14" t="s">
        <v>10612</v>
      </c>
      <c r="C3754" s="14" t="s">
        <v>927</v>
      </c>
    </row>
    <row r="3755" spans="1:3" s="18" customFormat="1" ht="17.25" customHeight="1" x14ac:dyDescent="0.25">
      <c r="A3755" s="14" t="s">
        <v>10613</v>
      </c>
      <c r="B3755" s="14" t="s">
        <v>10614</v>
      </c>
      <c r="C3755" s="14" t="s">
        <v>927</v>
      </c>
    </row>
    <row r="3756" spans="1:3" s="18" customFormat="1" ht="17.25" customHeight="1" x14ac:dyDescent="0.25">
      <c r="A3756" s="14" t="s">
        <v>10209</v>
      </c>
      <c r="B3756" s="14" t="s">
        <v>10210</v>
      </c>
      <c r="C3756" s="14" t="s">
        <v>927</v>
      </c>
    </row>
    <row r="3757" spans="1:3" s="18" customFormat="1" ht="17.25" customHeight="1" x14ac:dyDescent="0.25">
      <c r="A3757" s="14" t="s">
        <v>9055</v>
      </c>
      <c r="B3757" s="14" t="s">
        <v>9056</v>
      </c>
      <c r="C3757" s="14" t="s">
        <v>927</v>
      </c>
    </row>
    <row r="3758" spans="1:3" s="18" customFormat="1" ht="17.25" customHeight="1" x14ac:dyDescent="0.25">
      <c r="A3758" s="14" t="s">
        <v>10332</v>
      </c>
      <c r="B3758" s="14" t="s">
        <v>10333</v>
      </c>
      <c r="C3758" s="14" t="s">
        <v>927</v>
      </c>
    </row>
    <row r="3759" spans="1:3" s="18" customFormat="1" ht="17.25" customHeight="1" x14ac:dyDescent="0.25">
      <c r="A3759" s="14" t="s">
        <v>10448</v>
      </c>
      <c r="B3759" s="14" t="s">
        <v>10449</v>
      </c>
      <c r="C3759" s="14" t="s">
        <v>927</v>
      </c>
    </row>
    <row r="3760" spans="1:3" s="18" customFormat="1" ht="17.25" customHeight="1" x14ac:dyDescent="0.25">
      <c r="A3760" s="14" t="s">
        <v>10603</v>
      </c>
      <c r="B3760" s="14" t="s">
        <v>10604</v>
      </c>
      <c r="C3760" s="14" t="s">
        <v>927</v>
      </c>
    </row>
    <row r="3761" spans="1:3" s="18" customFormat="1" ht="17.25" customHeight="1" x14ac:dyDescent="0.25">
      <c r="A3761" s="14" t="s">
        <v>10506</v>
      </c>
      <c r="B3761" s="14" t="s">
        <v>10507</v>
      </c>
      <c r="C3761" s="14" t="s">
        <v>927</v>
      </c>
    </row>
    <row r="3762" spans="1:3" s="18" customFormat="1" ht="17.25" customHeight="1" x14ac:dyDescent="0.25">
      <c r="A3762" s="14" t="s">
        <v>10318</v>
      </c>
      <c r="B3762" s="14" t="s">
        <v>10319</v>
      </c>
      <c r="C3762" s="14" t="s">
        <v>927</v>
      </c>
    </row>
    <row r="3763" spans="1:3" s="18" customFormat="1" ht="17.25" customHeight="1" x14ac:dyDescent="0.25">
      <c r="A3763" s="14" t="s">
        <v>10320</v>
      </c>
      <c r="B3763" s="14" t="s">
        <v>10321</v>
      </c>
      <c r="C3763" s="14" t="s">
        <v>927</v>
      </c>
    </row>
    <row r="3764" spans="1:3" s="18" customFormat="1" ht="17.25" customHeight="1" x14ac:dyDescent="0.25">
      <c r="A3764" s="14" t="s">
        <v>10617</v>
      </c>
      <c r="B3764" s="14" t="s">
        <v>10618</v>
      </c>
      <c r="C3764" s="14" t="s">
        <v>927</v>
      </c>
    </row>
    <row r="3765" spans="1:3" s="18" customFormat="1" ht="17.25" customHeight="1" x14ac:dyDescent="0.25">
      <c r="A3765" s="14" t="s">
        <v>10607</v>
      </c>
      <c r="B3765" s="14" t="s">
        <v>10608</v>
      </c>
      <c r="C3765" s="14" t="s">
        <v>927</v>
      </c>
    </row>
    <row r="3766" spans="1:3" s="18" customFormat="1" ht="17.25" customHeight="1" x14ac:dyDescent="0.25">
      <c r="A3766" s="14" t="s">
        <v>10605</v>
      </c>
      <c r="B3766" s="14" t="s">
        <v>10606</v>
      </c>
      <c r="C3766" s="14" t="s">
        <v>927</v>
      </c>
    </row>
    <row r="3767" spans="1:3" s="18" customFormat="1" ht="17.25" customHeight="1" x14ac:dyDescent="0.25">
      <c r="A3767" s="14" t="s">
        <v>10446</v>
      </c>
      <c r="B3767" s="14" t="s">
        <v>10447</v>
      </c>
      <c r="C3767" s="14" t="s">
        <v>927</v>
      </c>
    </row>
    <row r="3768" spans="1:3" s="18" customFormat="1" ht="17.25" customHeight="1" x14ac:dyDescent="0.25">
      <c r="A3768" s="14" t="s">
        <v>9063</v>
      </c>
      <c r="B3768" s="14" t="s">
        <v>9064</v>
      </c>
      <c r="C3768" s="14" t="s">
        <v>927</v>
      </c>
    </row>
    <row r="3769" spans="1:3" s="18" customFormat="1" ht="17.25" customHeight="1" x14ac:dyDescent="0.25">
      <c r="A3769" s="14" t="str">
        <f>"03163020831"</f>
        <v>03163020831</v>
      </c>
      <c r="B3769" s="14" t="s">
        <v>9126</v>
      </c>
      <c r="C3769" s="14" t="s">
        <v>927</v>
      </c>
    </row>
    <row r="3770" spans="1:3" s="18" customFormat="1" ht="17.25" customHeight="1" x14ac:dyDescent="0.25">
      <c r="A3770" s="14" t="s">
        <v>10452</v>
      </c>
      <c r="B3770" s="14" t="s">
        <v>10453</v>
      </c>
      <c r="C3770" s="14" t="s">
        <v>927</v>
      </c>
    </row>
    <row r="3771" spans="1:3" s="18" customFormat="1" ht="17.25" customHeight="1" x14ac:dyDescent="0.25">
      <c r="A3771" s="14" t="s">
        <v>10322</v>
      </c>
      <c r="B3771" s="14" t="s">
        <v>10323</v>
      </c>
      <c r="C3771" s="14" t="s">
        <v>927</v>
      </c>
    </row>
    <row r="3772" spans="1:3" s="18" customFormat="1" ht="17.25" customHeight="1" x14ac:dyDescent="0.25">
      <c r="A3772" s="14" t="s">
        <v>9057</v>
      </c>
      <c r="B3772" s="14" t="s">
        <v>9058</v>
      </c>
      <c r="C3772" s="14" t="s">
        <v>927</v>
      </c>
    </row>
    <row r="3773" spans="1:3" s="18" customFormat="1" ht="17.25" customHeight="1" x14ac:dyDescent="0.25">
      <c r="A3773" s="14" t="s">
        <v>10436</v>
      </c>
      <c r="B3773" s="14" t="s">
        <v>10437</v>
      </c>
      <c r="C3773" s="14" t="s">
        <v>927</v>
      </c>
    </row>
    <row r="3774" spans="1:3" s="18" customFormat="1" ht="17.25" customHeight="1" x14ac:dyDescent="0.25">
      <c r="A3774" s="14" t="s">
        <v>10324</v>
      </c>
      <c r="B3774" s="14" t="s">
        <v>10325</v>
      </c>
      <c r="C3774" s="14" t="s">
        <v>927</v>
      </c>
    </row>
    <row r="3775" spans="1:3" s="18" customFormat="1" ht="17.25" customHeight="1" x14ac:dyDescent="0.25">
      <c r="A3775" s="14" t="s">
        <v>9193</v>
      </c>
      <c r="B3775" s="14" t="s">
        <v>9194</v>
      </c>
      <c r="C3775" s="14" t="s">
        <v>927</v>
      </c>
    </row>
    <row r="3776" spans="1:3" s="18" customFormat="1" ht="17.25" customHeight="1" x14ac:dyDescent="0.25">
      <c r="A3776" s="14" t="s">
        <v>10414</v>
      </c>
      <c r="B3776" s="14" t="s">
        <v>10415</v>
      </c>
      <c r="C3776" s="14" t="s">
        <v>927</v>
      </c>
    </row>
    <row r="3777" spans="1:3" s="18" customFormat="1" ht="17.25" customHeight="1" x14ac:dyDescent="0.25">
      <c r="A3777" s="14" t="s">
        <v>9230</v>
      </c>
      <c r="B3777" s="14" t="s">
        <v>9231</v>
      </c>
      <c r="C3777" s="14" t="s">
        <v>927</v>
      </c>
    </row>
    <row r="3778" spans="1:3" s="18" customFormat="1" ht="17.25" customHeight="1" x14ac:dyDescent="0.25">
      <c r="A3778" s="14" t="s">
        <v>10344</v>
      </c>
      <c r="B3778" s="14" t="s">
        <v>10345</v>
      </c>
      <c r="C3778" s="14" t="s">
        <v>927</v>
      </c>
    </row>
    <row r="3779" spans="1:3" s="18" customFormat="1" ht="17.25" customHeight="1" x14ac:dyDescent="0.25">
      <c r="A3779" s="14" t="s">
        <v>10508</v>
      </c>
      <c r="B3779" s="14" t="s">
        <v>10509</v>
      </c>
      <c r="C3779" s="14" t="s">
        <v>927</v>
      </c>
    </row>
    <row r="3780" spans="1:3" s="18" customFormat="1" ht="17.25" customHeight="1" x14ac:dyDescent="0.25">
      <c r="A3780" s="14" t="s">
        <v>10346</v>
      </c>
      <c r="B3780" s="14" t="s">
        <v>10347</v>
      </c>
      <c r="C3780" s="14" t="s">
        <v>927</v>
      </c>
    </row>
    <row r="3781" spans="1:3" s="18" customFormat="1" ht="17.25" customHeight="1" x14ac:dyDescent="0.25">
      <c r="A3781" s="14" t="s">
        <v>10348</v>
      </c>
      <c r="B3781" s="14" t="s">
        <v>10349</v>
      </c>
      <c r="C3781" s="14" t="s">
        <v>927</v>
      </c>
    </row>
    <row r="3782" spans="1:3" s="18" customFormat="1" ht="17.25" customHeight="1" x14ac:dyDescent="0.25">
      <c r="A3782" s="14" t="s">
        <v>10342</v>
      </c>
      <c r="B3782" s="14" t="s">
        <v>10343</v>
      </c>
      <c r="C3782" s="14" t="s">
        <v>927</v>
      </c>
    </row>
    <row r="3783" spans="1:3" s="18" customFormat="1" ht="17.25" customHeight="1" x14ac:dyDescent="0.25">
      <c r="A3783" s="14" t="s">
        <v>10241</v>
      </c>
      <c r="B3783" s="14" t="s">
        <v>10242</v>
      </c>
      <c r="C3783" s="14" t="s">
        <v>927</v>
      </c>
    </row>
    <row r="3784" spans="1:3" s="18" customFormat="1" ht="17.25" customHeight="1" x14ac:dyDescent="0.25">
      <c r="A3784" s="14" t="s">
        <v>10350</v>
      </c>
      <c r="B3784" s="14" t="s">
        <v>10351</v>
      </c>
      <c r="C3784" s="14" t="s">
        <v>927</v>
      </c>
    </row>
    <row r="3785" spans="1:3" s="18" customFormat="1" ht="17.25" customHeight="1" x14ac:dyDescent="0.25">
      <c r="A3785" s="14" t="s">
        <v>10512</v>
      </c>
      <c r="B3785" s="14" t="s">
        <v>10513</v>
      </c>
      <c r="C3785" s="14" t="s">
        <v>927</v>
      </c>
    </row>
    <row r="3786" spans="1:3" s="18" customFormat="1" ht="17.25" customHeight="1" x14ac:dyDescent="0.25">
      <c r="A3786" s="14" t="s">
        <v>10239</v>
      </c>
      <c r="B3786" s="14" t="s">
        <v>10240</v>
      </c>
      <c r="C3786" s="14" t="s">
        <v>927</v>
      </c>
    </row>
    <row r="3787" spans="1:3" s="18" customFormat="1" ht="17.25" customHeight="1" x14ac:dyDescent="0.25">
      <c r="A3787" s="14" t="s">
        <v>10177</v>
      </c>
      <c r="B3787" s="14" t="s">
        <v>10178</v>
      </c>
      <c r="C3787" s="14" t="s">
        <v>927</v>
      </c>
    </row>
    <row r="3788" spans="1:3" s="18" customFormat="1" ht="17.25" customHeight="1" x14ac:dyDescent="0.25">
      <c r="A3788" s="14" t="str">
        <f>"02151620834"</f>
        <v>02151620834</v>
      </c>
      <c r="B3788" s="14" t="s">
        <v>7061</v>
      </c>
      <c r="C3788" s="14" t="s">
        <v>927</v>
      </c>
    </row>
    <row r="3789" spans="1:3" s="18" customFormat="1" ht="17.25" customHeight="1" x14ac:dyDescent="0.25">
      <c r="A3789" s="14" t="s">
        <v>10454</v>
      </c>
      <c r="B3789" s="14" t="s">
        <v>10455</v>
      </c>
      <c r="C3789" s="14" t="s">
        <v>927</v>
      </c>
    </row>
    <row r="3790" spans="1:3" s="18" customFormat="1" ht="17.25" customHeight="1" x14ac:dyDescent="0.25">
      <c r="A3790" s="14" t="s">
        <v>10510</v>
      </c>
      <c r="B3790" s="14" t="s">
        <v>10511</v>
      </c>
      <c r="C3790" s="14" t="s">
        <v>927</v>
      </c>
    </row>
    <row r="3791" spans="1:3" s="18" customFormat="1" ht="17.25" customHeight="1" x14ac:dyDescent="0.25">
      <c r="A3791" s="14" t="s">
        <v>10546</v>
      </c>
      <c r="B3791" s="14" t="s">
        <v>10547</v>
      </c>
      <c r="C3791" s="14" t="s">
        <v>927</v>
      </c>
    </row>
    <row r="3792" spans="1:3" s="18" customFormat="1" ht="17.25" customHeight="1" x14ac:dyDescent="0.25">
      <c r="A3792" s="14" t="s">
        <v>10450</v>
      </c>
      <c r="B3792" s="14" t="s">
        <v>10451</v>
      </c>
      <c r="C3792" s="14" t="s">
        <v>927</v>
      </c>
    </row>
    <row r="3793" spans="1:3" s="18" customFormat="1" ht="17.25" customHeight="1" x14ac:dyDescent="0.25">
      <c r="A3793" s="14" t="s">
        <v>10352</v>
      </c>
      <c r="B3793" s="14" t="s">
        <v>10353</v>
      </c>
      <c r="C3793" s="14" t="s">
        <v>927</v>
      </c>
    </row>
    <row r="3794" spans="1:3" s="18" customFormat="1" ht="17.25" customHeight="1" x14ac:dyDescent="0.25">
      <c r="A3794" s="14" t="s">
        <v>10174</v>
      </c>
      <c r="B3794" s="14" t="s">
        <v>10175</v>
      </c>
      <c r="C3794" s="14" t="s">
        <v>927</v>
      </c>
    </row>
    <row r="3795" spans="1:3" s="18" customFormat="1" ht="17.25" customHeight="1" x14ac:dyDescent="0.25">
      <c r="A3795" s="14" t="s">
        <v>9098</v>
      </c>
      <c r="B3795" s="14" t="s">
        <v>9099</v>
      </c>
      <c r="C3795" s="14" t="s">
        <v>927</v>
      </c>
    </row>
    <row r="3796" spans="1:3" s="18" customFormat="1" ht="17.25" customHeight="1" x14ac:dyDescent="0.25">
      <c r="A3796" s="14" t="s">
        <v>10176</v>
      </c>
      <c r="B3796" s="14" t="s">
        <v>9099</v>
      </c>
      <c r="C3796" s="14" t="s">
        <v>927</v>
      </c>
    </row>
    <row r="3797" spans="1:3" s="18" customFormat="1" ht="17.25" customHeight="1" x14ac:dyDescent="0.25">
      <c r="A3797" s="14" t="s">
        <v>10245</v>
      </c>
      <c r="B3797" s="14" t="s">
        <v>10246</v>
      </c>
      <c r="C3797" s="14" t="s">
        <v>927</v>
      </c>
    </row>
    <row r="3798" spans="1:3" s="18" customFormat="1" ht="17.25" customHeight="1" x14ac:dyDescent="0.25">
      <c r="A3798" s="14" t="s">
        <v>10053</v>
      </c>
      <c r="B3798" s="14" t="s">
        <v>10054</v>
      </c>
      <c r="C3798" s="14" t="s">
        <v>927</v>
      </c>
    </row>
    <row r="3799" spans="1:3" s="18" customFormat="1" ht="17.25" customHeight="1" x14ac:dyDescent="0.25">
      <c r="A3799" s="14" t="s">
        <v>10179</v>
      </c>
      <c r="B3799" s="14" t="s">
        <v>10180</v>
      </c>
      <c r="C3799" s="14" t="s">
        <v>927</v>
      </c>
    </row>
    <row r="3800" spans="1:3" s="18" customFormat="1" ht="17.25" customHeight="1" x14ac:dyDescent="0.25">
      <c r="A3800" s="14" t="s">
        <v>10211</v>
      </c>
      <c r="B3800" s="14" t="s">
        <v>10212</v>
      </c>
      <c r="C3800" s="14" t="s">
        <v>927</v>
      </c>
    </row>
    <row r="3801" spans="1:3" s="18" customFormat="1" ht="17.25" customHeight="1" x14ac:dyDescent="0.25">
      <c r="A3801" s="14" t="s">
        <v>10412</v>
      </c>
      <c r="B3801" s="14" t="s">
        <v>10413</v>
      </c>
      <c r="C3801" s="14" t="s">
        <v>927</v>
      </c>
    </row>
    <row r="3802" spans="1:3" s="18" customFormat="1" ht="17.25" customHeight="1" x14ac:dyDescent="0.25">
      <c r="A3802" s="14" t="str">
        <f>"03418610832"</f>
        <v>03418610832</v>
      </c>
      <c r="B3802" s="14" t="s">
        <v>9097</v>
      </c>
      <c r="C3802" s="14" t="s">
        <v>927</v>
      </c>
    </row>
    <row r="3803" spans="1:3" s="18" customFormat="1" ht="17.25" customHeight="1" x14ac:dyDescent="0.25">
      <c r="A3803" s="14" t="s">
        <v>9323</v>
      </c>
      <c r="B3803" s="14" t="s">
        <v>9324</v>
      </c>
      <c r="C3803" s="14" t="s">
        <v>927</v>
      </c>
    </row>
    <row r="3804" spans="1:3" s="18" customFormat="1" ht="17.25" customHeight="1" x14ac:dyDescent="0.25">
      <c r="A3804" s="14" t="s">
        <v>10460</v>
      </c>
      <c r="B3804" s="14" t="s">
        <v>10461</v>
      </c>
      <c r="C3804" s="14" t="s">
        <v>927</v>
      </c>
    </row>
    <row r="3805" spans="1:3" s="18" customFormat="1" ht="17.25" customHeight="1" x14ac:dyDescent="0.25">
      <c r="A3805" s="14" t="s">
        <v>10531</v>
      </c>
      <c r="B3805" s="14" t="s">
        <v>10532</v>
      </c>
      <c r="C3805" s="14" t="s">
        <v>927</v>
      </c>
    </row>
    <row r="3806" spans="1:3" s="18" customFormat="1" ht="17.25" customHeight="1" x14ac:dyDescent="0.25">
      <c r="A3806" s="14" t="s">
        <v>10456</v>
      </c>
      <c r="B3806" s="14" t="s">
        <v>10457</v>
      </c>
      <c r="C3806" s="14" t="s">
        <v>927</v>
      </c>
    </row>
    <row r="3807" spans="1:3" s="18" customFormat="1" ht="17.25" customHeight="1" x14ac:dyDescent="0.25">
      <c r="A3807" s="14" t="s">
        <v>10458</v>
      </c>
      <c r="B3807" s="14" t="s">
        <v>10459</v>
      </c>
      <c r="C3807" s="14" t="s">
        <v>927</v>
      </c>
    </row>
    <row r="3808" spans="1:3" s="18" customFormat="1" ht="17.25" customHeight="1" x14ac:dyDescent="0.25">
      <c r="A3808" s="14" t="s">
        <v>10514</v>
      </c>
      <c r="B3808" s="14" t="s">
        <v>10515</v>
      </c>
      <c r="C3808" s="14" t="s">
        <v>927</v>
      </c>
    </row>
    <row r="3809" spans="1:3" s="18" customFormat="1" ht="17.25" customHeight="1" x14ac:dyDescent="0.25">
      <c r="A3809" s="14" t="s">
        <v>10462</v>
      </c>
      <c r="B3809" s="14" t="s">
        <v>10463</v>
      </c>
      <c r="C3809" s="14" t="s">
        <v>927</v>
      </c>
    </row>
    <row r="3810" spans="1:3" s="18" customFormat="1" ht="17.25" customHeight="1" x14ac:dyDescent="0.25">
      <c r="A3810" s="14" t="s">
        <v>10464</v>
      </c>
      <c r="B3810" s="14" t="s">
        <v>10465</v>
      </c>
      <c r="C3810" s="14" t="s">
        <v>927</v>
      </c>
    </row>
    <row r="3811" spans="1:3" s="18" customFormat="1" ht="17.25" customHeight="1" x14ac:dyDescent="0.25">
      <c r="A3811" s="14" t="s">
        <v>10516</v>
      </c>
      <c r="B3811" s="14" t="s">
        <v>10517</v>
      </c>
      <c r="C3811" s="14" t="s">
        <v>927</v>
      </c>
    </row>
    <row r="3812" spans="1:3" s="18" customFormat="1" ht="17.25" customHeight="1" x14ac:dyDescent="0.25">
      <c r="A3812" s="14" t="s">
        <v>10247</v>
      </c>
      <c r="B3812" s="14" t="s">
        <v>10248</v>
      </c>
      <c r="C3812" s="14" t="s">
        <v>927</v>
      </c>
    </row>
    <row r="3813" spans="1:3" s="18" customFormat="1" ht="17.25" customHeight="1" x14ac:dyDescent="0.25">
      <c r="A3813" s="14" t="s">
        <v>10419</v>
      </c>
      <c r="B3813" s="14" t="s">
        <v>10420</v>
      </c>
      <c r="C3813" s="14" t="s">
        <v>927</v>
      </c>
    </row>
    <row r="3814" spans="1:3" s="18" customFormat="1" ht="17.25" customHeight="1" x14ac:dyDescent="0.25">
      <c r="A3814" s="14" t="s">
        <v>10520</v>
      </c>
      <c r="B3814" s="14" t="s">
        <v>10521</v>
      </c>
      <c r="C3814" s="14" t="s">
        <v>927</v>
      </c>
    </row>
    <row r="3815" spans="1:3" s="18" customFormat="1" ht="17.25" customHeight="1" x14ac:dyDescent="0.25">
      <c r="A3815" s="14" t="s">
        <v>10524</v>
      </c>
      <c r="B3815" s="14" t="s">
        <v>10525</v>
      </c>
      <c r="C3815" s="14" t="s">
        <v>927</v>
      </c>
    </row>
    <row r="3816" spans="1:3" s="18" customFormat="1" ht="17.25" customHeight="1" x14ac:dyDescent="0.25">
      <c r="A3816" s="14" t="s">
        <v>10526</v>
      </c>
      <c r="B3816" s="14" t="s">
        <v>10527</v>
      </c>
      <c r="C3816" s="14" t="s">
        <v>927</v>
      </c>
    </row>
    <row r="3817" spans="1:3" s="18" customFormat="1" ht="17.25" customHeight="1" x14ac:dyDescent="0.25">
      <c r="A3817" s="14" t="s">
        <v>10522</v>
      </c>
      <c r="B3817" s="14" t="s">
        <v>10523</v>
      </c>
      <c r="C3817" s="14" t="s">
        <v>927</v>
      </c>
    </row>
    <row r="3818" spans="1:3" s="18" customFormat="1" ht="17.25" customHeight="1" x14ac:dyDescent="0.25">
      <c r="A3818" s="14" t="s">
        <v>10518</v>
      </c>
      <c r="B3818" s="14" t="s">
        <v>10519</v>
      </c>
      <c r="C3818" s="14" t="s">
        <v>927</v>
      </c>
    </row>
    <row r="3819" spans="1:3" s="18" customFormat="1" ht="17.25" customHeight="1" x14ac:dyDescent="0.25">
      <c r="A3819" s="14" t="s">
        <v>10470</v>
      </c>
      <c r="B3819" s="14" t="s">
        <v>10471</v>
      </c>
      <c r="C3819" s="14" t="s">
        <v>927</v>
      </c>
    </row>
    <row r="3820" spans="1:3" s="18" customFormat="1" ht="17.25" customHeight="1" x14ac:dyDescent="0.25">
      <c r="A3820" s="14" t="s">
        <v>10468</v>
      </c>
      <c r="B3820" s="14" t="s">
        <v>10469</v>
      </c>
      <c r="C3820" s="14" t="s">
        <v>927</v>
      </c>
    </row>
    <row r="3821" spans="1:3" s="18" customFormat="1" ht="17.25" customHeight="1" x14ac:dyDescent="0.25">
      <c r="A3821" s="14" t="s">
        <v>10356</v>
      </c>
      <c r="B3821" s="14" t="s">
        <v>10357</v>
      </c>
      <c r="C3821" s="14" t="s">
        <v>927</v>
      </c>
    </row>
    <row r="3822" spans="1:3" s="18" customFormat="1" ht="17.25" customHeight="1" x14ac:dyDescent="0.25">
      <c r="A3822" s="14" t="s">
        <v>10466</v>
      </c>
      <c r="B3822" s="14" t="s">
        <v>10467</v>
      </c>
      <c r="C3822" s="14" t="s">
        <v>927</v>
      </c>
    </row>
    <row r="3823" spans="1:3" s="18" customFormat="1" ht="17.25" customHeight="1" x14ac:dyDescent="0.25">
      <c r="A3823" s="14" t="s">
        <v>10354</v>
      </c>
      <c r="B3823" s="14" t="s">
        <v>10355</v>
      </c>
      <c r="C3823" s="14" t="s">
        <v>927</v>
      </c>
    </row>
    <row r="3824" spans="1:3" s="18" customFormat="1" ht="17.25" customHeight="1" x14ac:dyDescent="0.25">
      <c r="A3824" s="14" t="s">
        <v>10243</v>
      </c>
      <c r="B3824" s="14" t="s">
        <v>10244</v>
      </c>
      <c r="C3824" s="14" t="s">
        <v>927</v>
      </c>
    </row>
    <row r="3825" spans="1:3" s="18" customFormat="1" ht="17.25" customHeight="1" x14ac:dyDescent="0.25">
      <c r="A3825" s="14" t="s">
        <v>10326</v>
      </c>
      <c r="B3825" s="14" t="s">
        <v>10327</v>
      </c>
      <c r="C3825" s="14" t="s">
        <v>927</v>
      </c>
    </row>
    <row r="3826" spans="1:3" s="18" customFormat="1" ht="17.25" customHeight="1" x14ac:dyDescent="0.25">
      <c r="A3826" s="14" t="s">
        <v>10055</v>
      </c>
      <c r="B3826" s="14" t="s">
        <v>10056</v>
      </c>
      <c r="C3826" s="14" t="s">
        <v>927</v>
      </c>
    </row>
    <row r="3827" spans="1:3" s="18" customFormat="1" ht="17.25" customHeight="1" x14ac:dyDescent="0.25">
      <c r="A3827" s="14" t="s">
        <v>10370</v>
      </c>
      <c r="B3827" s="14" t="s">
        <v>10371</v>
      </c>
      <c r="C3827" s="14" t="s">
        <v>927</v>
      </c>
    </row>
    <row r="3828" spans="1:3" s="18" customFormat="1" ht="17.25" customHeight="1" x14ac:dyDescent="0.25">
      <c r="A3828" s="14" t="s">
        <v>10213</v>
      </c>
      <c r="B3828" s="14" t="s">
        <v>10214</v>
      </c>
      <c r="C3828" s="14" t="s">
        <v>927</v>
      </c>
    </row>
    <row r="3829" spans="1:3" s="18" customFormat="1" ht="17.25" customHeight="1" x14ac:dyDescent="0.25">
      <c r="A3829" s="14" t="s">
        <v>10249</v>
      </c>
      <c r="B3829" s="14" t="s">
        <v>10250</v>
      </c>
      <c r="C3829" s="14" t="s">
        <v>927</v>
      </c>
    </row>
    <row r="3830" spans="1:3" s="18" customFormat="1" ht="17.25" customHeight="1" x14ac:dyDescent="0.25">
      <c r="A3830" s="14" t="s">
        <v>10372</v>
      </c>
      <c r="B3830" s="14" t="s">
        <v>10373</v>
      </c>
      <c r="C3830" s="14" t="s">
        <v>927</v>
      </c>
    </row>
    <row r="3831" spans="1:3" s="18" customFormat="1" ht="17.25" customHeight="1" x14ac:dyDescent="0.25">
      <c r="A3831" s="14" t="s">
        <v>10374</v>
      </c>
      <c r="B3831" s="14" t="s">
        <v>10375</v>
      </c>
      <c r="C3831" s="14" t="s">
        <v>927</v>
      </c>
    </row>
    <row r="3832" spans="1:3" s="18" customFormat="1" ht="17.25" customHeight="1" x14ac:dyDescent="0.25">
      <c r="A3832" s="14" t="s">
        <v>10376</v>
      </c>
      <c r="B3832" s="14" t="s">
        <v>10377</v>
      </c>
      <c r="C3832" s="14" t="s">
        <v>927</v>
      </c>
    </row>
    <row r="3833" spans="1:3" s="18" customFormat="1" ht="17.25" customHeight="1" x14ac:dyDescent="0.25">
      <c r="A3833" s="14" t="s">
        <v>10059</v>
      </c>
      <c r="B3833" s="14" t="s">
        <v>10060</v>
      </c>
      <c r="C3833" s="14" t="s">
        <v>927</v>
      </c>
    </row>
    <row r="3834" spans="1:3" s="18" customFormat="1" ht="17.25" customHeight="1" x14ac:dyDescent="0.25">
      <c r="A3834" s="14" t="s">
        <v>10330</v>
      </c>
      <c r="B3834" s="14" t="s">
        <v>10331</v>
      </c>
      <c r="C3834" s="14" t="s">
        <v>927</v>
      </c>
    </row>
    <row r="3835" spans="1:3" s="18" customFormat="1" ht="17.25" customHeight="1" x14ac:dyDescent="0.25">
      <c r="A3835" s="14" t="s">
        <v>10253</v>
      </c>
      <c r="B3835" s="14" t="s">
        <v>10254</v>
      </c>
      <c r="C3835" s="14" t="s">
        <v>927</v>
      </c>
    </row>
    <row r="3836" spans="1:3" s="18" customFormat="1" ht="17.25" customHeight="1" x14ac:dyDescent="0.25">
      <c r="A3836" s="14" t="s">
        <v>10378</v>
      </c>
      <c r="B3836" s="14" t="s">
        <v>10379</v>
      </c>
      <c r="C3836" s="14" t="s">
        <v>927</v>
      </c>
    </row>
    <row r="3837" spans="1:3" s="18" customFormat="1" ht="17.25" customHeight="1" x14ac:dyDescent="0.25">
      <c r="A3837" s="14" t="s">
        <v>10533</v>
      </c>
      <c r="B3837" s="14" t="s">
        <v>10534</v>
      </c>
      <c r="C3837" s="14" t="s">
        <v>927</v>
      </c>
    </row>
    <row r="3838" spans="1:3" s="18" customFormat="1" ht="17.25" customHeight="1" x14ac:dyDescent="0.25">
      <c r="A3838" s="14" t="s">
        <v>10548</v>
      </c>
      <c r="B3838" s="14" t="s">
        <v>10549</v>
      </c>
      <c r="C3838" s="14" t="s">
        <v>927</v>
      </c>
    </row>
    <row r="3839" spans="1:3" s="18" customFormat="1" ht="17.25" customHeight="1" x14ac:dyDescent="0.25">
      <c r="A3839" s="14" t="s">
        <v>10251</v>
      </c>
      <c r="B3839" s="14" t="s">
        <v>10252</v>
      </c>
      <c r="C3839" s="14" t="s">
        <v>927</v>
      </c>
    </row>
    <row r="3840" spans="1:3" s="18" customFormat="1" ht="17.25" customHeight="1" x14ac:dyDescent="0.25">
      <c r="A3840" s="14" t="s">
        <v>10057</v>
      </c>
      <c r="B3840" s="14" t="s">
        <v>10058</v>
      </c>
      <c r="C3840" s="14" t="s">
        <v>927</v>
      </c>
    </row>
    <row r="3841" spans="1:3" s="18" customFormat="1" ht="17.25" customHeight="1" x14ac:dyDescent="0.25">
      <c r="A3841" s="14" t="s">
        <v>10380</v>
      </c>
      <c r="B3841" s="14" t="s">
        <v>10381</v>
      </c>
      <c r="C3841" s="14" t="s">
        <v>927</v>
      </c>
    </row>
    <row r="3842" spans="1:3" s="18" customFormat="1" ht="17.25" customHeight="1" x14ac:dyDescent="0.25">
      <c r="A3842" s="14" t="s">
        <v>10417</v>
      </c>
      <c r="B3842" s="14" t="s">
        <v>10418</v>
      </c>
      <c r="C3842" s="14" t="s">
        <v>927</v>
      </c>
    </row>
    <row r="3843" spans="1:3" s="18" customFormat="1" ht="17.25" customHeight="1" x14ac:dyDescent="0.25">
      <c r="A3843" s="14" t="s">
        <v>10382</v>
      </c>
      <c r="B3843" s="14" t="s">
        <v>10383</v>
      </c>
      <c r="C3843" s="14" t="s">
        <v>927</v>
      </c>
    </row>
    <row r="3844" spans="1:3" s="18" customFormat="1" ht="17.25" customHeight="1" x14ac:dyDescent="0.25">
      <c r="A3844" s="14" t="s">
        <v>10384</v>
      </c>
      <c r="B3844" s="14" t="s">
        <v>10385</v>
      </c>
      <c r="C3844" s="14" t="s">
        <v>927</v>
      </c>
    </row>
    <row r="3845" spans="1:3" s="18" customFormat="1" ht="17.25" customHeight="1" x14ac:dyDescent="0.25">
      <c r="A3845" s="14" t="s">
        <v>10386</v>
      </c>
      <c r="B3845" s="14" t="s">
        <v>10387</v>
      </c>
      <c r="C3845" s="14" t="s">
        <v>927</v>
      </c>
    </row>
    <row r="3846" spans="1:3" s="18" customFormat="1" ht="17.25" customHeight="1" x14ac:dyDescent="0.25">
      <c r="A3846" s="14" t="s">
        <v>10388</v>
      </c>
      <c r="B3846" s="14" t="s">
        <v>10389</v>
      </c>
      <c r="C3846" s="14" t="s">
        <v>927</v>
      </c>
    </row>
    <row r="3847" spans="1:3" s="18" customFormat="1" ht="17.25" customHeight="1" x14ac:dyDescent="0.25">
      <c r="A3847" s="14" t="s">
        <v>10314</v>
      </c>
      <c r="B3847" s="14" t="s">
        <v>10315</v>
      </c>
      <c r="C3847" s="14" t="s">
        <v>927</v>
      </c>
    </row>
    <row r="3848" spans="1:3" s="18" customFormat="1" ht="17.25" customHeight="1" x14ac:dyDescent="0.25">
      <c r="A3848" s="14" t="s">
        <v>10472</v>
      </c>
      <c r="B3848" s="14" t="s">
        <v>10473</v>
      </c>
      <c r="C3848" s="14" t="s">
        <v>927</v>
      </c>
    </row>
    <row r="3849" spans="1:3" s="18" customFormat="1" ht="17.25" customHeight="1" x14ac:dyDescent="0.25">
      <c r="A3849" s="14" t="s">
        <v>10390</v>
      </c>
      <c r="B3849" s="14" t="s">
        <v>10391</v>
      </c>
      <c r="C3849" s="14" t="s">
        <v>927</v>
      </c>
    </row>
    <row r="3850" spans="1:3" s="18" customFormat="1" ht="17.25" customHeight="1" x14ac:dyDescent="0.25">
      <c r="A3850" s="14" t="s">
        <v>10368</v>
      </c>
      <c r="B3850" s="14" t="s">
        <v>10369</v>
      </c>
      <c r="C3850" s="14" t="s">
        <v>927</v>
      </c>
    </row>
    <row r="3851" spans="1:3" s="18" customFormat="1" ht="17.25" customHeight="1" x14ac:dyDescent="0.25">
      <c r="A3851" s="14" t="s">
        <v>10328</v>
      </c>
      <c r="B3851" s="14" t="s">
        <v>10329</v>
      </c>
      <c r="C3851" s="14" t="s">
        <v>927</v>
      </c>
    </row>
    <row r="3852" spans="1:3" s="18" customFormat="1" ht="17.25" customHeight="1" x14ac:dyDescent="0.25">
      <c r="A3852" s="14" t="s">
        <v>10392</v>
      </c>
      <c r="B3852" s="14" t="s">
        <v>10393</v>
      </c>
      <c r="C3852" s="14" t="s">
        <v>927</v>
      </c>
    </row>
    <row r="3853" spans="1:3" s="18" customFormat="1" ht="17.25" customHeight="1" x14ac:dyDescent="0.25">
      <c r="A3853" s="14" t="s">
        <v>9053</v>
      </c>
      <c r="B3853" s="14" t="s">
        <v>9054</v>
      </c>
      <c r="C3853" s="14" t="s">
        <v>927</v>
      </c>
    </row>
    <row r="3854" spans="1:3" s="18" customFormat="1" ht="17.25" customHeight="1" x14ac:dyDescent="0.25">
      <c r="A3854" s="14" t="s">
        <v>10535</v>
      </c>
      <c r="B3854" s="14" t="s">
        <v>10536</v>
      </c>
      <c r="C3854" s="14" t="s">
        <v>927</v>
      </c>
    </row>
    <row r="3855" spans="1:3" s="18" customFormat="1" ht="17.25" customHeight="1" x14ac:dyDescent="0.25">
      <c r="A3855" s="14" t="s">
        <v>10259</v>
      </c>
      <c r="B3855" s="14" t="s">
        <v>10260</v>
      </c>
      <c r="C3855" s="14" t="s">
        <v>927</v>
      </c>
    </row>
    <row r="3856" spans="1:3" s="18" customFormat="1" ht="17.25" customHeight="1" x14ac:dyDescent="0.25">
      <c r="A3856" s="14" t="s">
        <v>10537</v>
      </c>
      <c r="B3856" s="14" t="s">
        <v>10538</v>
      </c>
      <c r="C3856" s="14" t="s">
        <v>927</v>
      </c>
    </row>
    <row r="3857" spans="1:3" s="18" customFormat="1" ht="17.25" customHeight="1" x14ac:dyDescent="0.25">
      <c r="A3857" s="14" t="s">
        <v>10261</v>
      </c>
      <c r="B3857" s="14" t="s">
        <v>10262</v>
      </c>
      <c r="C3857" s="14" t="s">
        <v>927</v>
      </c>
    </row>
    <row r="3858" spans="1:3" s="18" customFormat="1" ht="17.25" customHeight="1" x14ac:dyDescent="0.25">
      <c r="A3858" s="14" t="s">
        <v>10255</v>
      </c>
      <c r="B3858" s="14" t="s">
        <v>10256</v>
      </c>
      <c r="C3858" s="14" t="s">
        <v>927</v>
      </c>
    </row>
    <row r="3859" spans="1:3" s="18" customFormat="1" ht="17.25" customHeight="1" x14ac:dyDescent="0.25">
      <c r="A3859" s="14" t="s">
        <v>10476</v>
      </c>
      <c r="B3859" s="14" t="s">
        <v>10477</v>
      </c>
      <c r="C3859" s="14" t="s">
        <v>927</v>
      </c>
    </row>
    <row r="3860" spans="1:3" s="18" customFormat="1" ht="17.25" customHeight="1" x14ac:dyDescent="0.25">
      <c r="A3860" s="14" t="s">
        <v>10396</v>
      </c>
      <c r="B3860" s="14" t="s">
        <v>10397</v>
      </c>
      <c r="C3860" s="14" t="s">
        <v>927</v>
      </c>
    </row>
    <row r="3861" spans="1:3" s="18" customFormat="1" ht="17.25" customHeight="1" x14ac:dyDescent="0.25">
      <c r="A3861" s="14" t="s">
        <v>10398</v>
      </c>
      <c r="B3861" s="14" t="s">
        <v>10399</v>
      </c>
      <c r="C3861" s="14" t="s">
        <v>927</v>
      </c>
    </row>
    <row r="3862" spans="1:3" s="18" customFormat="1" ht="17.25" customHeight="1" x14ac:dyDescent="0.25">
      <c r="A3862" s="14" t="s">
        <v>10400</v>
      </c>
      <c r="B3862" s="14" t="s">
        <v>10401</v>
      </c>
      <c r="C3862" s="14" t="s">
        <v>927</v>
      </c>
    </row>
    <row r="3863" spans="1:3" s="18" customFormat="1" ht="17.25" customHeight="1" x14ac:dyDescent="0.25">
      <c r="A3863" s="14" t="s">
        <v>10402</v>
      </c>
      <c r="B3863" s="14" t="s">
        <v>10403</v>
      </c>
      <c r="C3863" s="14" t="s">
        <v>927</v>
      </c>
    </row>
    <row r="3864" spans="1:3" s="18" customFormat="1" ht="17.25" customHeight="1" x14ac:dyDescent="0.25">
      <c r="A3864" s="14" t="s">
        <v>10619</v>
      </c>
      <c r="B3864" s="14" t="s">
        <v>10620</v>
      </c>
      <c r="C3864" s="14" t="s">
        <v>927</v>
      </c>
    </row>
    <row r="3865" spans="1:3" s="18" customFormat="1" ht="17.25" customHeight="1" x14ac:dyDescent="0.25">
      <c r="A3865" s="14" t="s">
        <v>10623</v>
      </c>
      <c r="B3865" s="14" t="s">
        <v>10624</v>
      </c>
      <c r="C3865" s="14" t="s">
        <v>927</v>
      </c>
    </row>
    <row r="3866" spans="1:3" s="18" customFormat="1" ht="17.25" customHeight="1" x14ac:dyDescent="0.25">
      <c r="A3866" s="14" t="s">
        <v>10404</v>
      </c>
      <c r="B3866" s="14" t="s">
        <v>10405</v>
      </c>
      <c r="C3866" s="14" t="s">
        <v>927</v>
      </c>
    </row>
    <row r="3867" spans="1:3" s="18" customFormat="1" ht="17.25" customHeight="1" x14ac:dyDescent="0.25">
      <c r="A3867" s="14" t="s">
        <v>10427</v>
      </c>
      <c r="B3867" s="14" t="s">
        <v>10428</v>
      </c>
      <c r="C3867" s="14" t="s">
        <v>927</v>
      </c>
    </row>
    <row r="3868" spans="1:3" s="18" customFormat="1" ht="17.25" customHeight="1" x14ac:dyDescent="0.25">
      <c r="A3868" s="14" t="s">
        <v>10627</v>
      </c>
      <c r="B3868" s="14" t="s">
        <v>10628</v>
      </c>
      <c r="C3868" s="14" t="s">
        <v>927</v>
      </c>
    </row>
    <row r="3869" spans="1:3" s="18" customFormat="1" ht="17.25" customHeight="1" x14ac:dyDescent="0.25">
      <c r="A3869" s="14" t="s">
        <v>10406</v>
      </c>
      <c r="B3869" s="14" t="s">
        <v>10407</v>
      </c>
      <c r="C3869" s="14" t="s">
        <v>927</v>
      </c>
    </row>
    <row r="3870" spans="1:3" s="18" customFormat="1" ht="17.25" customHeight="1" x14ac:dyDescent="0.25">
      <c r="A3870" s="14" t="s">
        <v>10421</v>
      </c>
      <c r="B3870" s="14" t="s">
        <v>10422</v>
      </c>
      <c r="C3870" s="14" t="s">
        <v>927</v>
      </c>
    </row>
    <row r="3871" spans="1:3" s="18" customFormat="1" ht="17.25" customHeight="1" x14ac:dyDescent="0.25">
      <c r="A3871" s="14" t="s">
        <v>10408</v>
      </c>
      <c r="B3871" s="14" t="s">
        <v>10409</v>
      </c>
      <c r="C3871" s="14" t="s">
        <v>927</v>
      </c>
    </row>
    <row r="3872" spans="1:3" s="18" customFormat="1" ht="17.25" customHeight="1" x14ac:dyDescent="0.25">
      <c r="A3872" s="14" t="s">
        <v>10063</v>
      </c>
      <c r="B3872" s="14" t="s">
        <v>10064</v>
      </c>
      <c r="C3872" s="14" t="s">
        <v>927</v>
      </c>
    </row>
    <row r="3873" spans="1:3" s="18" customFormat="1" ht="17.25" customHeight="1" x14ac:dyDescent="0.25">
      <c r="A3873" s="14" t="s">
        <v>10425</v>
      </c>
      <c r="B3873" s="14" t="s">
        <v>10426</v>
      </c>
      <c r="C3873" s="14" t="s">
        <v>927</v>
      </c>
    </row>
    <row r="3874" spans="1:3" s="18" customFormat="1" ht="17.25" customHeight="1" x14ac:dyDescent="0.25">
      <c r="A3874" s="14" t="s">
        <v>10423</v>
      </c>
      <c r="B3874" s="14" t="s">
        <v>10424</v>
      </c>
      <c r="C3874" s="14" t="s">
        <v>927</v>
      </c>
    </row>
    <row r="3875" spans="1:3" s="18" customFormat="1" ht="17.25" customHeight="1" x14ac:dyDescent="0.25">
      <c r="A3875" s="14" t="s">
        <v>10061</v>
      </c>
      <c r="B3875" s="14" t="s">
        <v>10062</v>
      </c>
      <c r="C3875" s="14" t="s">
        <v>927</v>
      </c>
    </row>
    <row r="3876" spans="1:3" s="18" customFormat="1" ht="17.25" customHeight="1" x14ac:dyDescent="0.25">
      <c r="A3876" s="14" t="s">
        <v>10263</v>
      </c>
      <c r="B3876" s="14" t="s">
        <v>10264</v>
      </c>
      <c r="C3876" s="14" t="s">
        <v>927</v>
      </c>
    </row>
    <row r="3877" spans="1:3" s="18" customFormat="1" ht="17.25" customHeight="1" x14ac:dyDescent="0.25">
      <c r="A3877" s="14" t="s">
        <v>10625</v>
      </c>
      <c r="B3877" s="14" t="s">
        <v>10626</v>
      </c>
      <c r="C3877" s="14" t="s">
        <v>927</v>
      </c>
    </row>
    <row r="3878" spans="1:3" s="18" customFormat="1" ht="17.25" customHeight="1" x14ac:dyDescent="0.25">
      <c r="A3878" s="14" t="str">
        <f>"01518470834"</f>
        <v>01518470834</v>
      </c>
      <c r="B3878" s="14" t="s">
        <v>926</v>
      </c>
      <c r="C3878" s="14" t="s">
        <v>927</v>
      </c>
    </row>
    <row r="3879" spans="1:3" s="18" customFormat="1" ht="17.25" customHeight="1" x14ac:dyDescent="0.25">
      <c r="A3879" s="14" t="str">
        <f>"02995080831"</f>
        <v>02995080831</v>
      </c>
      <c r="B3879" s="14" t="s">
        <v>7380</v>
      </c>
      <c r="C3879" s="14" t="s">
        <v>927</v>
      </c>
    </row>
    <row r="3880" spans="1:3" s="18" customFormat="1" ht="17.25" customHeight="1" x14ac:dyDescent="0.25">
      <c r="A3880" s="14" t="s">
        <v>10621</v>
      </c>
      <c r="B3880" s="14" t="s">
        <v>10622</v>
      </c>
      <c r="C3880" s="14" t="s">
        <v>927</v>
      </c>
    </row>
    <row r="3881" spans="1:3" s="18" customFormat="1" ht="17.25" customHeight="1" x14ac:dyDescent="0.25">
      <c r="A3881" s="14" t="s">
        <v>10429</v>
      </c>
      <c r="B3881" s="14" t="s">
        <v>10430</v>
      </c>
      <c r="C3881" s="14" t="s">
        <v>927</v>
      </c>
    </row>
    <row r="3882" spans="1:3" s="18" customFormat="1" ht="17.25" customHeight="1" x14ac:dyDescent="0.25">
      <c r="A3882" s="14" t="s">
        <v>10478</v>
      </c>
      <c r="B3882" s="14" t="s">
        <v>10479</v>
      </c>
      <c r="C3882" s="14" t="s">
        <v>927</v>
      </c>
    </row>
    <row r="3883" spans="1:3" s="18" customFormat="1" ht="17.25" customHeight="1" x14ac:dyDescent="0.25">
      <c r="A3883" s="14" t="s">
        <v>10480</v>
      </c>
      <c r="B3883" s="14" t="s">
        <v>10481</v>
      </c>
      <c r="C3883" s="14" t="s">
        <v>927</v>
      </c>
    </row>
    <row r="3884" spans="1:3" s="18" customFormat="1" ht="17.25" customHeight="1" x14ac:dyDescent="0.25">
      <c r="A3884" s="14" t="s">
        <v>10257</v>
      </c>
      <c r="B3884" s="14" t="s">
        <v>10258</v>
      </c>
      <c r="C3884" s="14" t="s">
        <v>927</v>
      </c>
    </row>
    <row r="3885" spans="1:3" s="18" customFormat="1" ht="17.25" customHeight="1" x14ac:dyDescent="0.25">
      <c r="A3885" s="14" t="s">
        <v>10358</v>
      </c>
      <c r="B3885" s="14" t="s">
        <v>10359</v>
      </c>
      <c r="C3885" s="14" t="s">
        <v>927</v>
      </c>
    </row>
    <row r="3886" spans="1:3" s="18" customFormat="1" ht="17.25" customHeight="1" x14ac:dyDescent="0.25">
      <c r="A3886" s="14" t="s">
        <v>10550</v>
      </c>
      <c r="B3886" s="14" t="s">
        <v>10551</v>
      </c>
      <c r="C3886" s="14" t="s">
        <v>927</v>
      </c>
    </row>
    <row r="3887" spans="1:3" s="18" customFormat="1" ht="17.25" customHeight="1" x14ac:dyDescent="0.25">
      <c r="A3887" s="14" t="s">
        <v>10482</v>
      </c>
      <c r="B3887" s="14" t="s">
        <v>10483</v>
      </c>
      <c r="C3887" s="14" t="s">
        <v>927</v>
      </c>
    </row>
    <row r="3888" spans="1:3" s="18" customFormat="1" ht="17.25" customHeight="1" x14ac:dyDescent="0.25">
      <c r="A3888" s="14" t="s">
        <v>10484</v>
      </c>
      <c r="B3888" s="14" t="s">
        <v>10485</v>
      </c>
      <c r="C3888" s="14" t="s">
        <v>927</v>
      </c>
    </row>
    <row r="3889" spans="1:3" s="18" customFormat="1" ht="17.25" customHeight="1" x14ac:dyDescent="0.25">
      <c r="A3889" s="14" t="s">
        <v>10629</v>
      </c>
      <c r="B3889" s="14" t="s">
        <v>10630</v>
      </c>
      <c r="C3889" s="14" t="s">
        <v>927</v>
      </c>
    </row>
    <row r="3890" spans="1:3" s="18" customFormat="1" ht="17.25" customHeight="1" x14ac:dyDescent="0.25">
      <c r="A3890" s="14" t="s">
        <v>10539</v>
      </c>
      <c r="B3890" s="14" t="s">
        <v>10540</v>
      </c>
      <c r="C3890" s="14" t="s">
        <v>927</v>
      </c>
    </row>
    <row r="3891" spans="1:3" s="18" customFormat="1" ht="17.25" customHeight="1" x14ac:dyDescent="0.25">
      <c r="A3891" s="14" t="str">
        <f>"01277260665"</f>
        <v>01277260665</v>
      </c>
      <c r="B3891" s="14" t="s">
        <v>4951</v>
      </c>
      <c r="C3891" s="14" t="s">
        <v>197</v>
      </c>
    </row>
    <row r="3892" spans="1:3" s="18" customFormat="1" ht="17.25" customHeight="1" x14ac:dyDescent="0.25">
      <c r="A3892" s="14" t="str">
        <f>"05725040967"</f>
        <v>05725040967</v>
      </c>
      <c r="B3892" s="14" t="s">
        <v>4236</v>
      </c>
      <c r="C3892" s="14" t="s">
        <v>197</v>
      </c>
    </row>
    <row r="3893" spans="1:3" s="18" customFormat="1" ht="17.25" customHeight="1" x14ac:dyDescent="0.25">
      <c r="A3893" s="14">
        <v>13223620157</v>
      </c>
      <c r="B3893" s="14" t="s">
        <v>7151</v>
      </c>
      <c r="C3893" s="14" t="s">
        <v>197</v>
      </c>
    </row>
    <row r="3894" spans="1:3" s="18" customFormat="1" ht="17.25" customHeight="1" x14ac:dyDescent="0.25">
      <c r="A3894" s="14" t="s">
        <v>3343</v>
      </c>
      <c r="B3894" s="14" t="s">
        <v>3344</v>
      </c>
      <c r="C3894" s="14" t="s">
        <v>197</v>
      </c>
    </row>
    <row r="3895" spans="1:3" s="18" customFormat="1" ht="17.25" customHeight="1" x14ac:dyDescent="0.25">
      <c r="A3895" s="14" t="str">
        <f>"02494860154"</f>
        <v>02494860154</v>
      </c>
      <c r="B3895" s="14" t="s">
        <v>5476</v>
      </c>
      <c r="C3895" s="14" t="s">
        <v>197</v>
      </c>
    </row>
    <row r="3896" spans="1:3" s="18" customFormat="1" ht="17.25" customHeight="1" x14ac:dyDescent="0.25">
      <c r="A3896" s="14" t="s">
        <v>8772</v>
      </c>
      <c r="B3896" s="14" t="s">
        <v>8773</v>
      </c>
      <c r="C3896" s="14" t="s">
        <v>197</v>
      </c>
    </row>
    <row r="3897" spans="1:3" s="18" customFormat="1" ht="17.25" customHeight="1" x14ac:dyDescent="0.25">
      <c r="A3897" s="14" t="str">
        <f>"05212040652"</f>
        <v>05212040652</v>
      </c>
      <c r="B3897" s="14" t="s">
        <v>3615</v>
      </c>
      <c r="C3897" s="14" t="s">
        <v>197</v>
      </c>
    </row>
    <row r="3898" spans="1:3" s="18" customFormat="1" ht="17.25" customHeight="1" x14ac:dyDescent="0.25">
      <c r="A3898" s="14">
        <v>11342890156</v>
      </c>
      <c r="B3898" s="14" t="s">
        <v>3106</v>
      </c>
      <c r="C3898" s="14" t="s">
        <v>197</v>
      </c>
    </row>
    <row r="3899" spans="1:3" s="18" customFormat="1" ht="17.25" customHeight="1" x14ac:dyDescent="0.25">
      <c r="A3899" s="14" t="str">
        <f>"02544920156"</f>
        <v>02544920156</v>
      </c>
      <c r="B3899" s="14" t="s">
        <v>5458</v>
      </c>
      <c r="C3899" s="14" t="s">
        <v>197</v>
      </c>
    </row>
    <row r="3900" spans="1:3" s="18" customFormat="1" ht="17.25" customHeight="1" x14ac:dyDescent="0.25">
      <c r="A3900" s="14" t="str">
        <f>"09427940961"</f>
        <v>09427940961</v>
      </c>
      <c r="B3900" s="14" t="s">
        <v>6186</v>
      </c>
      <c r="C3900" s="14" t="s">
        <v>197</v>
      </c>
    </row>
    <row r="3901" spans="1:3" s="18" customFormat="1" ht="17.25" customHeight="1" x14ac:dyDescent="0.25">
      <c r="A3901" s="14">
        <v>13192920158</v>
      </c>
      <c r="B3901" s="14" t="s">
        <v>558</v>
      </c>
      <c r="C3901" s="14" t="s">
        <v>197</v>
      </c>
    </row>
    <row r="3902" spans="1:3" s="18" customFormat="1" ht="17.25" customHeight="1" x14ac:dyDescent="0.25">
      <c r="A3902" s="14" t="s">
        <v>8385</v>
      </c>
      <c r="B3902" s="14" t="s">
        <v>8386</v>
      </c>
      <c r="C3902" s="14" t="s">
        <v>197</v>
      </c>
    </row>
    <row r="3903" spans="1:3" s="18" customFormat="1" ht="17.25" customHeight="1" x14ac:dyDescent="0.25">
      <c r="A3903" s="14">
        <v>12984420153</v>
      </c>
      <c r="B3903" s="14" t="s">
        <v>7186</v>
      </c>
      <c r="C3903" s="14" t="s">
        <v>197</v>
      </c>
    </row>
    <row r="3904" spans="1:3" s="18" customFormat="1" ht="17.25" customHeight="1" x14ac:dyDescent="0.25">
      <c r="A3904" s="14" t="str">
        <f>"04480440967"</f>
        <v>04480440967</v>
      </c>
      <c r="B3904" s="14" t="s">
        <v>531</v>
      </c>
      <c r="C3904" s="14" t="s">
        <v>197</v>
      </c>
    </row>
    <row r="3905" spans="1:3" s="18" customFormat="1" ht="17.25" customHeight="1" x14ac:dyDescent="0.25">
      <c r="A3905" s="14" t="str">
        <f>"00556250124"</f>
        <v>00556250124</v>
      </c>
      <c r="B3905" s="14" t="s">
        <v>2413</v>
      </c>
      <c r="C3905" s="14" t="s">
        <v>197</v>
      </c>
    </row>
    <row r="3906" spans="1:3" s="18" customFormat="1" ht="17.25" customHeight="1" x14ac:dyDescent="0.25">
      <c r="A3906" s="14">
        <v>10295660962</v>
      </c>
      <c r="B3906" s="14" t="s">
        <v>7922</v>
      </c>
      <c r="C3906" s="14" t="s">
        <v>197</v>
      </c>
    </row>
    <row r="3907" spans="1:3" s="18" customFormat="1" ht="17.25" customHeight="1" x14ac:dyDescent="0.25">
      <c r="A3907" s="14" t="s">
        <v>195</v>
      </c>
      <c r="B3907" s="14" t="s">
        <v>196</v>
      </c>
      <c r="C3907" s="14" t="s">
        <v>197</v>
      </c>
    </row>
    <row r="3908" spans="1:3" s="18" customFormat="1" ht="17.25" customHeight="1" x14ac:dyDescent="0.25">
      <c r="A3908" s="14" t="str">
        <f>"09091750969"</f>
        <v>09091750969</v>
      </c>
      <c r="B3908" s="14" t="s">
        <v>4830</v>
      </c>
      <c r="C3908" s="14" t="s">
        <v>197</v>
      </c>
    </row>
    <row r="3909" spans="1:3" s="18" customFormat="1" ht="17.25" customHeight="1" x14ac:dyDescent="0.25">
      <c r="A3909" s="14" t="str">
        <f>"06414250156"</f>
        <v>06414250156</v>
      </c>
      <c r="B3909" s="14" t="s">
        <v>7235</v>
      </c>
      <c r="C3909" s="14" t="s">
        <v>197</v>
      </c>
    </row>
    <row r="3910" spans="1:3" s="18" customFormat="1" ht="17.25" customHeight="1" x14ac:dyDescent="0.25">
      <c r="A3910" s="14" t="str">
        <f>"02013900150"</f>
        <v>02013900150</v>
      </c>
      <c r="B3910" s="14" t="s">
        <v>9245</v>
      </c>
      <c r="C3910" s="14" t="s">
        <v>197</v>
      </c>
    </row>
    <row r="3911" spans="1:3" s="18" customFormat="1" ht="17.25" customHeight="1" x14ac:dyDescent="0.25">
      <c r="A3911" s="14" t="str">
        <f>"01417560156"</f>
        <v>01417560156</v>
      </c>
      <c r="B3911" s="14" t="s">
        <v>7114</v>
      </c>
      <c r="C3911" s="14" t="s">
        <v>197</v>
      </c>
    </row>
    <row r="3912" spans="1:3" s="18" customFormat="1" ht="17.25" customHeight="1" x14ac:dyDescent="0.25">
      <c r="A3912" s="14" t="str">
        <f>"06112320152"</f>
        <v>06112320152</v>
      </c>
      <c r="B3912" s="14" t="s">
        <v>5360</v>
      </c>
      <c r="C3912" s="14" t="s">
        <v>197</v>
      </c>
    </row>
    <row r="3913" spans="1:3" s="18" customFormat="1" ht="17.25" customHeight="1" x14ac:dyDescent="0.25">
      <c r="A3913" s="14" t="str">
        <f>"03413380365"</f>
        <v>03413380365</v>
      </c>
      <c r="B3913" s="14" t="s">
        <v>9507</v>
      </c>
      <c r="C3913" s="14" t="s">
        <v>23</v>
      </c>
    </row>
    <row r="3914" spans="1:3" s="18" customFormat="1" ht="17.25" customHeight="1" x14ac:dyDescent="0.25">
      <c r="A3914" s="16" t="s">
        <v>21</v>
      </c>
      <c r="B3914" s="17" t="s">
        <v>22</v>
      </c>
      <c r="C3914" s="14" t="s">
        <v>23</v>
      </c>
    </row>
    <row r="3915" spans="1:3" s="18" customFormat="1" ht="17.25" customHeight="1" x14ac:dyDescent="0.25">
      <c r="A3915" s="14" t="str">
        <f>"02792450369"</f>
        <v>02792450369</v>
      </c>
      <c r="B3915" s="14" t="s">
        <v>9271</v>
      </c>
      <c r="C3915" s="14" t="s">
        <v>23</v>
      </c>
    </row>
    <row r="3916" spans="1:3" s="18" customFormat="1" ht="17.25" customHeight="1" x14ac:dyDescent="0.25">
      <c r="A3916" s="14" t="str">
        <f>"03365680366"</f>
        <v>03365680366</v>
      </c>
      <c r="B3916" s="14" t="s">
        <v>4412</v>
      </c>
      <c r="C3916" s="14" t="s">
        <v>23</v>
      </c>
    </row>
    <row r="3917" spans="1:3" s="18" customFormat="1" ht="17.25" customHeight="1" x14ac:dyDescent="0.25">
      <c r="A3917" s="14" t="str">
        <f>"02823350364"</f>
        <v>02823350364</v>
      </c>
      <c r="B3917" s="14" t="s">
        <v>3841</v>
      </c>
      <c r="C3917" s="14" t="s">
        <v>23</v>
      </c>
    </row>
    <row r="3918" spans="1:3" s="18" customFormat="1" ht="17.25" customHeight="1" x14ac:dyDescent="0.25">
      <c r="A3918" s="14" t="s">
        <v>4858</v>
      </c>
      <c r="B3918" s="14" t="s">
        <v>4859</v>
      </c>
      <c r="C3918" s="14" t="s">
        <v>23</v>
      </c>
    </row>
    <row r="3919" spans="1:3" s="18" customFormat="1" ht="17.25" customHeight="1" x14ac:dyDescent="0.25">
      <c r="A3919" s="14" t="str">
        <f>"01408000360"</f>
        <v>01408000360</v>
      </c>
      <c r="B3919" s="14" t="s">
        <v>4047</v>
      </c>
      <c r="C3919" s="14" t="s">
        <v>23</v>
      </c>
    </row>
    <row r="3920" spans="1:3" s="18" customFormat="1" ht="17.25" customHeight="1" x14ac:dyDescent="0.25">
      <c r="A3920" s="14" t="str">
        <f>"02892150364"</f>
        <v>02892150364</v>
      </c>
      <c r="B3920" s="14" t="s">
        <v>9408</v>
      </c>
      <c r="C3920" s="14" t="s">
        <v>23</v>
      </c>
    </row>
    <row r="3921" spans="1:3" s="18" customFormat="1" ht="17.25" customHeight="1" x14ac:dyDescent="0.25">
      <c r="A3921" s="14" t="str">
        <f>"02379460369"</f>
        <v>02379460369</v>
      </c>
      <c r="B3921" s="14" t="s">
        <v>4705</v>
      </c>
      <c r="C3921" s="14" t="s">
        <v>23</v>
      </c>
    </row>
    <row r="3922" spans="1:3" s="18" customFormat="1" ht="17.25" customHeight="1" x14ac:dyDescent="0.25">
      <c r="A3922" s="14" t="str">
        <f>"01682660368"</f>
        <v>01682660368</v>
      </c>
      <c r="B3922" s="14" t="s">
        <v>1120</v>
      </c>
      <c r="C3922" s="14" t="s">
        <v>23</v>
      </c>
    </row>
    <row r="3923" spans="1:3" s="18" customFormat="1" ht="17.25" customHeight="1" x14ac:dyDescent="0.25">
      <c r="A3923" s="14" t="str">
        <f>"02683170365"</f>
        <v>02683170365</v>
      </c>
      <c r="B3923" s="14" t="s">
        <v>4294</v>
      </c>
      <c r="C3923" s="14" t="s">
        <v>23</v>
      </c>
    </row>
    <row r="3924" spans="1:3" s="18" customFormat="1" ht="17.25" customHeight="1" x14ac:dyDescent="0.25">
      <c r="A3924" s="14" t="str">
        <f>"02074660362"</f>
        <v>02074660362</v>
      </c>
      <c r="B3924" s="14" t="s">
        <v>4656</v>
      </c>
      <c r="C3924" s="14" t="s">
        <v>23</v>
      </c>
    </row>
    <row r="3925" spans="1:3" s="18" customFormat="1" ht="17.25" customHeight="1" x14ac:dyDescent="0.25">
      <c r="A3925" s="14" t="str">
        <f>"02897430365"</f>
        <v>02897430365</v>
      </c>
      <c r="B3925" s="14" t="s">
        <v>4527</v>
      </c>
      <c r="C3925" s="14" t="s">
        <v>23</v>
      </c>
    </row>
    <row r="3926" spans="1:3" s="18" customFormat="1" ht="17.25" customHeight="1" x14ac:dyDescent="0.25">
      <c r="A3926" s="14" t="str">
        <f>"02207090362"</f>
        <v>02207090362</v>
      </c>
      <c r="B3926" s="14" t="s">
        <v>4828</v>
      </c>
      <c r="C3926" s="14" t="s">
        <v>23</v>
      </c>
    </row>
    <row r="3927" spans="1:3" s="18" customFormat="1" ht="17.25" customHeight="1" x14ac:dyDescent="0.25">
      <c r="A3927" s="14" t="str">
        <f>"02497280368"</f>
        <v>02497280368</v>
      </c>
      <c r="B3927" s="14" t="s">
        <v>9072</v>
      </c>
      <c r="C3927" s="14" t="s">
        <v>23</v>
      </c>
    </row>
    <row r="3928" spans="1:3" s="18" customFormat="1" ht="17.25" customHeight="1" x14ac:dyDescent="0.25">
      <c r="A3928" s="14" t="str">
        <f>"02755900368"</f>
        <v>02755900368</v>
      </c>
      <c r="B3928" s="14" t="s">
        <v>9636</v>
      </c>
      <c r="C3928" s="14" t="s">
        <v>23</v>
      </c>
    </row>
    <row r="3929" spans="1:3" s="18" customFormat="1" ht="17.25" customHeight="1" x14ac:dyDescent="0.25">
      <c r="A3929" s="14" t="str">
        <f>"03365650369"</f>
        <v>03365650369</v>
      </c>
      <c r="B3929" s="14" t="s">
        <v>10287</v>
      </c>
      <c r="C3929" s="14" t="s">
        <v>23</v>
      </c>
    </row>
    <row r="3930" spans="1:3" s="18" customFormat="1" ht="17.25" customHeight="1" x14ac:dyDescent="0.25">
      <c r="A3930" s="14" t="str">
        <f>"00949200364"</f>
        <v>00949200364</v>
      </c>
      <c r="B3930" s="14" t="s">
        <v>9506</v>
      </c>
      <c r="C3930" s="14" t="s">
        <v>23</v>
      </c>
    </row>
    <row r="3931" spans="1:3" s="18" customFormat="1" ht="17.25" customHeight="1" x14ac:dyDescent="0.25">
      <c r="A3931" s="14" t="str">
        <f>"02738180369"</f>
        <v>02738180369</v>
      </c>
      <c r="B3931" s="14" t="s">
        <v>4662</v>
      </c>
      <c r="C3931" s="14" t="s">
        <v>23</v>
      </c>
    </row>
    <row r="3932" spans="1:3" s="18" customFormat="1" ht="17.25" customHeight="1" x14ac:dyDescent="0.25">
      <c r="A3932" s="14" t="str">
        <f>"02828960365"</f>
        <v>02828960365</v>
      </c>
      <c r="B3932" s="14" t="s">
        <v>3838</v>
      </c>
      <c r="C3932" s="14" t="s">
        <v>23</v>
      </c>
    </row>
    <row r="3933" spans="1:3" s="18" customFormat="1" ht="17.25" customHeight="1" x14ac:dyDescent="0.25">
      <c r="A3933" s="14" t="str">
        <f>"01817870361"</f>
        <v>01817870361</v>
      </c>
      <c r="B3933" s="14" t="s">
        <v>9412</v>
      </c>
      <c r="C3933" s="14" t="s">
        <v>23</v>
      </c>
    </row>
    <row r="3934" spans="1:3" s="18" customFormat="1" ht="17.25" customHeight="1" x14ac:dyDescent="0.25">
      <c r="A3934" s="14" t="str">
        <f>"00674390364"</f>
        <v>00674390364</v>
      </c>
      <c r="B3934" s="14" t="s">
        <v>4695</v>
      </c>
      <c r="C3934" s="14" t="s">
        <v>23</v>
      </c>
    </row>
    <row r="3935" spans="1:3" s="18" customFormat="1" ht="17.25" customHeight="1" x14ac:dyDescent="0.25">
      <c r="A3935" s="14" t="str">
        <f>"02162810366"</f>
        <v>02162810366</v>
      </c>
      <c r="B3935" s="14" t="s">
        <v>3922</v>
      </c>
      <c r="C3935" s="14" t="s">
        <v>23</v>
      </c>
    </row>
    <row r="3936" spans="1:3" s="18" customFormat="1" ht="17.25" customHeight="1" x14ac:dyDescent="0.25">
      <c r="A3936" s="14" t="str">
        <f>"02757520362"</f>
        <v>02757520362</v>
      </c>
      <c r="B3936" s="14" t="s">
        <v>4360</v>
      </c>
      <c r="C3936" s="14" t="s">
        <v>23</v>
      </c>
    </row>
    <row r="3937" spans="1:3" s="18" customFormat="1" ht="17.25" customHeight="1" x14ac:dyDescent="0.25">
      <c r="A3937" s="14" t="str">
        <f>"02823140369"</f>
        <v>02823140369</v>
      </c>
      <c r="B3937" s="14" t="s">
        <v>4445</v>
      </c>
      <c r="C3937" s="14" t="s">
        <v>23</v>
      </c>
    </row>
    <row r="3938" spans="1:3" s="18" customFormat="1" ht="17.25" customHeight="1" x14ac:dyDescent="0.25">
      <c r="A3938" s="14" t="str">
        <f>"02786180360"</f>
        <v>02786180360</v>
      </c>
      <c r="B3938" s="14" t="s">
        <v>4172</v>
      </c>
      <c r="C3938" s="14" t="s">
        <v>23</v>
      </c>
    </row>
    <row r="3939" spans="1:3" s="18" customFormat="1" ht="17.25" customHeight="1" x14ac:dyDescent="0.25">
      <c r="A3939" s="14" t="str">
        <f>"02199630365"</f>
        <v>02199630365</v>
      </c>
      <c r="B3939" s="14" t="s">
        <v>4841</v>
      </c>
      <c r="C3939" s="14" t="s">
        <v>23</v>
      </c>
    </row>
    <row r="3940" spans="1:3" s="18" customFormat="1" ht="17.25" customHeight="1" x14ac:dyDescent="0.25">
      <c r="A3940" s="14" t="str">
        <f>"02696820360"</f>
        <v>02696820360</v>
      </c>
      <c r="B3940" s="14" t="s">
        <v>4003</v>
      </c>
      <c r="C3940" s="14" t="s">
        <v>23</v>
      </c>
    </row>
    <row r="3941" spans="1:3" s="18" customFormat="1" ht="17.25" customHeight="1" x14ac:dyDescent="0.25">
      <c r="A3941" s="14" t="str">
        <f>"02654230362"</f>
        <v>02654230362</v>
      </c>
      <c r="B3941" s="14" t="s">
        <v>3920</v>
      </c>
      <c r="C3941" s="14" t="s">
        <v>23</v>
      </c>
    </row>
    <row r="3942" spans="1:3" s="18" customFormat="1" ht="17.25" customHeight="1" x14ac:dyDescent="0.25">
      <c r="A3942" s="14" t="str">
        <f>"02826860369"</f>
        <v>02826860369</v>
      </c>
      <c r="B3942" s="14" t="s">
        <v>6207</v>
      </c>
      <c r="C3942" s="14" t="s">
        <v>23</v>
      </c>
    </row>
    <row r="3943" spans="1:3" s="18" customFormat="1" ht="17.25" customHeight="1" x14ac:dyDescent="0.25">
      <c r="A3943" s="14" t="str">
        <f>"01019720364"</f>
        <v>01019720364</v>
      </c>
      <c r="B3943" s="14" t="s">
        <v>9130</v>
      </c>
      <c r="C3943" s="14" t="s">
        <v>23</v>
      </c>
    </row>
    <row r="3944" spans="1:3" s="18" customFormat="1" ht="17.25" customHeight="1" x14ac:dyDescent="0.25">
      <c r="A3944" s="14" t="str">
        <f>"02738770367"</f>
        <v>02738770367</v>
      </c>
      <c r="B3944" s="14" t="s">
        <v>8774</v>
      </c>
      <c r="C3944" s="14" t="s">
        <v>23</v>
      </c>
    </row>
    <row r="3945" spans="1:3" s="18" customFormat="1" ht="17.25" customHeight="1" x14ac:dyDescent="0.25">
      <c r="A3945" s="14" t="s">
        <v>4895</v>
      </c>
      <c r="B3945" s="14" t="s">
        <v>4896</v>
      </c>
      <c r="C3945" s="14" t="s">
        <v>23</v>
      </c>
    </row>
    <row r="3946" spans="1:3" s="18" customFormat="1" ht="17.25" customHeight="1" x14ac:dyDescent="0.25">
      <c r="A3946" s="14">
        <v>80018340366</v>
      </c>
      <c r="B3946" s="14" t="s">
        <v>5096</v>
      </c>
      <c r="C3946" s="14" t="s">
        <v>23</v>
      </c>
    </row>
    <row r="3947" spans="1:3" s="18" customFormat="1" ht="17.25" customHeight="1" x14ac:dyDescent="0.25">
      <c r="A3947" s="14" t="s">
        <v>4054</v>
      </c>
      <c r="B3947" s="14" t="s">
        <v>4055</v>
      </c>
      <c r="C3947" s="14" t="s">
        <v>23</v>
      </c>
    </row>
    <row r="3948" spans="1:3" s="18" customFormat="1" ht="17.25" customHeight="1" x14ac:dyDescent="0.25">
      <c r="A3948" s="14" t="s">
        <v>4384</v>
      </c>
      <c r="B3948" s="14" t="s">
        <v>4385</v>
      </c>
      <c r="C3948" s="14" t="s">
        <v>23</v>
      </c>
    </row>
    <row r="3949" spans="1:3" s="18" customFormat="1" ht="17.25" customHeight="1" x14ac:dyDescent="0.25">
      <c r="A3949" s="14" t="s">
        <v>9452</v>
      </c>
      <c r="B3949" s="14" t="s">
        <v>9453</v>
      </c>
      <c r="C3949" s="14" t="s">
        <v>23</v>
      </c>
    </row>
    <row r="3950" spans="1:3" s="18" customFormat="1" ht="17.25" customHeight="1" x14ac:dyDescent="0.25">
      <c r="A3950" s="14" t="s">
        <v>4274</v>
      </c>
      <c r="B3950" s="14" t="s">
        <v>4275</v>
      </c>
      <c r="C3950" s="14" t="s">
        <v>23</v>
      </c>
    </row>
    <row r="3951" spans="1:3" s="18" customFormat="1" ht="17.25" customHeight="1" x14ac:dyDescent="0.25">
      <c r="A3951" s="14" t="s">
        <v>4312</v>
      </c>
      <c r="B3951" s="14" t="s">
        <v>4313</v>
      </c>
      <c r="C3951" s="14" t="s">
        <v>23</v>
      </c>
    </row>
    <row r="3952" spans="1:3" s="18" customFormat="1" ht="17.25" customHeight="1" x14ac:dyDescent="0.25">
      <c r="A3952" s="14" t="s">
        <v>5430</v>
      </c>
      <c r="B3952" s="14" t="s">
        <v>5431</v>
      </c>
      <c r="C3952" s="14" t="s">
        <v>23</v>
      </c>
    </row>
    <row r="3953" spans="1:3" s="18" customFormat="1" ht="17.25" customHeight="1" x14ac:dyDescent="0.25">
      <c r="A3953" s="14" t="s">
        <v>4845</v>
      </c>
      <c r="B3953" s="14" t="s">
        <v>4846</v>
      </c>
      <c r="C3953" s="14" t="s">
        <v>23</v>
      </c>
    </row>
    <row r="3954" spans="1:3" s="18" customFormat="1" ht="17.25" customHeight="1" x14ac:dyDescent="0.25">
      <c r="A3954" s="14" t="s">
        <v>4501</v>
      </c>
      <c r="B3954" s="14" t="s">
        <v>4502</v>
      </c>
      <c r="C3954" s="14" t="s">
        <v>23</v>
      </c>
    </row>
    <row r="3955" spans="1:3" s="18" customFormat="1" ht="17.25" customHeight="1" x14ac:dyDescent="0.25">
      <c r="A3955" s="14" t="s">
        <v>4448</v>
      </c>
      <c r="B3955" s="14" t="s">
        <v>4449</v>
      </c>
      <c r="C3955" s="14" t="s">
        <v>23</v>
      </c>
    </row>
    <row r="3956" spans="1:3" s="18" customFormat="1" ht="17.25" customHeight="1" x14ac:dyDescent="0.25">
      <c r="A3956" s="14" t="s">
        <v>9329</v>
      </c>
      <c r="B3956" s="14" t="s">
        <v>9330</v>
      </c>
      <c r="C3956" s="14" t="s">
        <v>23</v>
      </c>
    </row>
    <row r="3957" spans="1:3" s="18" customFormat="1" ht="17.25" customHeight="1" x14ac:dyDescent="0.25">
      <c r="A3957" s="14" t="s">
        <v>3984</v>
      </c>
      <c r="B3957" s="14" t="s">
        <v>3985</v>
      </c>
      <c r="C3957" s="14" t="s">
        <v>23</v>
      </c>
    </row>
    <row r="3958" spans="1:3" s="18" customFormat="1" ht="17.25" customHeight="1" x14ac:dyDescent="0.25">
      <c r="A3958" s="14" t="s">
        <v>4702</v>
      </c>
      <c r="B3958" s="14" t="s">
        <v>4703</v>
      </c>
      <c r="C3958" s="14" t="s">
        <v>23</v>
      </c>
    </row>
    <row r="3959" spans="1:3" s="18" customFormat="1" ht="17.25" customHeight="1" x14ac:dyDescent="0.25">
      <c r="A3959" s="14" t="s">
        <v>9225</v>
      </c>
      <c r="B3959" s="14" t="s">
        <v>9226</v>
      </c>
      <c r="C3959" s="14" t="s">
        <v>23</v>
      </c>
    </row>
    <row r="3960" spans="1:3" s="18" customFormat="1" ht="17.25" customHeight="1" x14ac:dyDescent="0.25">
      <c r="A3960" s="14" t="str">
        <f>"03299100366"</f>
        <v>03299100366</v>
      </c>
      <c r="B3960" s="14" t="s">
        <v>4215</v>
      </c>
      <c r="C3960" s="14" t="s">
        <v>23</v>
      </c>
    </row>
    <row r="3961" spans="1:3" s="18" customFormat="1" ht="17.25" customHeight="1" x14ac:dyDescent="0.25">
      <c r="A3961" s="14" t="s">
        <v>8836</v>
      </c>
      <c r="B3961" s="14" t="s">
        <v>8837</v>
      </c>
      <c r="C3961" s="14" t="s">
        <v>23</v>
      </c>
    </row>
    <row r="3962" spans="1:3" s="18" customFormat="1" ht="17.25" customHeight="1" x14ac:dyDescent="0.25">
      <c r="A3962" s="14" t="str">
        <f>"02844300364"</f>
        <v>02844300364</v>
      </c>
      <c r="B3962" s="14" t="s">
        <v>4220</v>
      </c>
      <c r="C3962" s="14" t="s">
        <v>23</v>
      </c>
    </row>
    <row r="3963" spans="1:3" s="18" customFormat="1" ht="17.25" customHeight="1" x14ac:dyDescent="0.25">
      <c r="A3963" s="14" t="s">
        <v>9472</v>
      </c>
      <c r="B3963" s="14" t="s">
        <v>9473</v>
      </c>
      <c r="C3963" s="14" t="s">
        <v>23</v>
      </c>
    </row>
    <row r="3964" spans="1:3" s="18" customFormat="1" ht="17.25" customHeight="1" x14ac:dyDescent="0.25">
      <c r="A3964" s="14" t="s">
        <v>5097</v>
      </c>
      <c r="B3964" s="14" t="s">
        <v>5098</v>
      </c>
      <c r="C3964" s="14" t="s">
        <v>23</v>
      </c>
    </row>
    <row r="3965" spans="1:3" s="18" customFormat="1" ht="17.25" customHeight="1" x14ac:dyDescent="0.25">
      <c r="A3965" s="14" t="s">
        <v>9575</v>
      </c>
      <c r="B3965" s="14" t="s">
        <v>9576</v>
      </c>
      <c r="C3965" s="14" t="s">
        <v>23</v>
      </c>
    </row>
    <row r="3966" spans="1:3" s="18" customFormat="1" ht="17.25" customHeight="1" x14ac:dyDescent="0.25">
      <c r="A3966" s="14" t="s">
        <v>3818</v>
      </c>
      <c r="B3966" s="14" t="s">
        <v>3819</v>
      </c>
      <c r="C3966" s="14" t="s">
        <v>23</v>
      </c>
    </row>
    <row r="3967" spans="1:3" s="18" customFormat="1" ht="17.25" customHeight="1" x14ac:dyDescent="0.25">
      <c r="A3967" s="14" t="s">
        <v>3895</v>
      </c>
      <c r="B3967" s="14" t="s">
        <v>3896</v>
      </c>
      <c r="C3967" s="14" t="s">
        <v>23</v>
      </c>
    </row>
    <row r="3968" spans="1:3" s="18" customFormat="1" ht="17.25" customHeight="1" x14ac:dyDescent="0.25">
      <c r="A3968" s="14" t="s">
        <v>9721</v>
      </c>
      <c r="B3968" s="14" t="s">
        <v>9722</v>
      </c>
      <c r="C3968" s="14" t="s">
        <v>23</v>
      </c>
    </row>
    <row r="3969" spans="1:3" s="18" customFormat="1" ht="17.25" customHeight="1" x14ac:dyDescent="0.25">
      <c r="A3969" s="14" t="s">
        <v>4324</v>
      </c>
      <c r="B3969" s="14" t="s">
        <v>4325</v>
      </c>
      <c r="C3969" s="14" t="s">
        <v>23</v>
      </c>
    </row>
    <row r="3970" spans="1:3" s="18" customFormat="1" ht="17.25" customHeight="1" x14ac:dyDescent="0.25">
      <c r="A3970" s="14" t="s">
        <v>621</v>
      </c>
      <c r="B3970" s="14" t="s">
        <v>622</v>
      </c>
      <c r="C3970" s="14" t="s">
        <v>23</v>
      </c>
    </row>
    <row r="3971" spans="1:3" s="18" customFormat="1" ht="17.25" customHeight="1" x14ac:dyDescent="0.25">
      <c r="A3971" s="14" t="s">
        <v>4116</v>
      </c>
      <c r="B3971" s="14" t="s">
        <v>4117</v>
      </c>
      <c r="C3971" s="14" t="s">
        <v>23</v>
      </c>
    </row>
    <row r="3972" spans="1:3" s="18" customFormat="1" ht="17.25" customHeight="1" x14ac:dyDescent="0.25">
      <c r="A3972" s="14" t="s">
        <v>3986</v>
      </c>
      <c r="B3972" s="14" t="s">
        <v>3987</v>
      </c>
      <c r="C3972" s="14" t="s">
        <v>23</v>
      </c>
    </row>
    <row r="3973" spans="1:3" s="18" customFormat="1" ht="17.25" customHeight="1" x14ac:dyDescent="0.25">
      <c r="A3973" s="14" t="s">
        <v>4276</v>
      </c>
      <c r="B3973" s="14" t="s">
        <v>4277</v>
      </c>
      <c r="C3973" s="14" t="s">
        <v>23</v>
      </c>
    </row>
    <row r="3974" spans="1:3" s="18" customFormat="1" ht="17.25" customHeight="1" x14ac:dyDescent="0.25">
      <c r="A3974" s="14" t="str">
        <f>"03540610361"</f>
        <v>03540610361</v>
      </c>
      <c r="B3974" s="14" t="s">
        <v>9497</v>
      </c>
      <c r="C3974" s="14" t="s">
        <v>23</v>
      </c>
    </row>
    <row r="3975" spans="1:3" s="18" customFormat="1" ht="17.25" customHeight="1" x14ac:dyDescent="0.25">
      <c r="A3975" s="14" t="s">
        <v>9073</v>
      </c>
      <c r="B3975" s="14" t="s">
        <v>9074</v>
      </c>
      <c r="C3975" s="14" t="s">
        <v>23</v>
      </c>
    </row>
    <row r="3976" spans="1:3" s="18" customFormat="1" ht="17.25" customHeight="1" x14ac:dyDescent="0.25">
      <c r="A3976" s="14" t="str">
        <f>"00721130367"</f>
        <v>00721130367</v>
      </c>
      <c r="B3976" s="14" t="s">
        <v>4328</v>
      </c>
      <c r="C3976" s="14" t="s">
        <v>23</v>
      </c>
    </row>
    <row r="3977" spans="1:3" s="18" customFormat="1" ht="17.25" customHeight="1" x14ac:dyDescent="0.25">
      <c r="A3977" s="14" t="str">
        <f>"02537110369"</f>
        <v>02537110369</v>
      </c>
      <c r="B3977" s="14" t="s">
        <v>4245</v>
      </c>
      <c r="C3977" s="14" t="s">
        <v>23</v>
      </c>
    </row>
    <row r="3978" spans="1:3" s="18" customFormat="1" ht="17.25" customHeight="1" x14ac:dyDescent="0.25">
      <c r="A3978" s="14" t="s">
        <v>4767</v>
      </c>
      <c r="B3978" s="14" t="s">
        <v>4768</v>
      </c>
      <c r="C3978" s="14" t="s">
        <v>23</v>
      </c>
    </row>
    <row r="3979" spans="1:3" s="18" customFormat="1" ht="17.25" customHeight="1" x14ac:dyDescent="0.25">
      <c r="A3979" s="14" t="s">
        <v>4629</v>
      </c>
      <c r="B3979" s="14" t="s">
        <v>4630</v>
      </c>
      <c r="C3979" s="14" t="s">
        <v>23</v>
      </c>
    </row>
    <row r="3980" spans="1:3" s="18" customFormat="1" ht="17.25" customHeight="1" x14ac:dyDescent="0.25">
      <c r="A3980" s="14" t="s">
        <v>4785</v>
      </c>
      <c r="B3980" s="14" t="s">
        <v>4786</v>
      </c>
      <c r="C3980" s="14" t="s">
        <v>23</v>
      </c>
    </row>
    <row r="3981" spans="1:3" s="18" customFormat="1" ht="17.25" customHeight="1" x14ac:dyDescent="0.25">
      <c r="A3981" s="14" t="s">
        <v>4213</v>
      </c>
      <c r="B3981" s="14" t="s">
        <v>4214</v>
      </c>
      <c r="C3981" s="14" t="s">
        <v>23</v>
      </c>
    </row>
    <row r="3982" spans="1:3" s="18" customFormat="1" ht="17.25" customHeight="1" x14ac:dyDescent="0.25">
      <c r="A3982" s="14" t="s">
        <v>4329</v>
      </c>
      <c r="B3982" s="14" t="s">
        <v>4330</v>
      </c>
      <c r="C3982" s="14" t="s">
        <v>23</v>
      </c>
    </row>
    <row r="3983" spans="1:3" s="18" customFormat="1" ht="17.25" customHeight="1" x14ac:dyDescent="0.25">
      <c r="A3983" s="14" t="s">
        <v>3988</v>
      </c>
      <c r="B3983" s="14" t="s">
        <v>3989</v>
      </c>
      <c r="C3983" s="14" t="s">
        <v>23</v>
      </c>
    </row>
    <row r="3984" spans="1:3" s="18" customFormat="1" ht="17.25" customHeight="1" x14ac:dyDescent="0.25">
      <c r="A3984" s="14" t="str">
        <f>"03027970361"</f>
        <v>03027970361</v>
      </c>
      <c r="B3984" s="14" t="s">
        <v>9195</v>
      </c>
      <c r="C3984" s="14" t="s">
        <v>23</v>
      </c>
    </row>
    <row r="3985" spans="1:3" s="18" customFormat="1" ht="17.25" customHeight="1" x14ac:dyDescent="0.25">
      <c r="A3985" s="14" t="str">
        <f>"01982200360"</f>
        <v>01982200360</v>
      </c>
      <c r="B3985" s="14" t="s">
        <v>4522</v>
      </c>
      <c r="C3985" s="14" t="s">
        <v>23</v>
      </c>
    </row>
    <row r="3986" spans="1:3" s="18" customFormat="1" ht="17.25" customHeight="1" x14ac:dyDescent="0.25">
      <c r="A3986" s="14" t="str">
        <f>"02563330360"</f>
        <v>02563330360</v>
      </c>
      <c r="B3986" s="14" t="s">
        <v>9411</v>
      </c>
      <c r="C3986" s="14" t="s">
        <v>23</v>
      </c>
    </row>
    <row r="3987" spans="1:3" s="18" customFormat="1" ht="17.25" customHeight="1" x14ac:dyDescent="0.25">
      <c r="A3987" s="14" t="s">
        <v>9251</v>
      </c>
      <c r="B3987" s="14" t="s">
        <v>9252</v>
      </c>
      <c r="C3987" s="14" t="s">
        <v>23</v>
      </c>
    </row>
    <row r="3988" spans="1:3" s="18" customFormat="1" ht="17.25" customHeight="1" x14ac:dyDescent="0.25">
      <c r="A3988" s="14" t="s">
        <v>3999</v>
      </c>
      <c r="B3988" s="14" t="s">
        <v>4000</v>
      </c>
      <c r="C3988" s="14" t="s">
        <v>23</v>
      </c>
    </row>
    <row r="3989" spans="1:3" s="18" customFormat="1" ht="17.25" customHeight="1" x14ac:dyDescent="0.25">
      <c r="A3989" s="14" t="s">
        <v>4272</v>
      </c>
      <c r="B3989" s="14" t="s">
        <v>4273</v>
      </c>
      <c r="C3989" s="14" t="s">
        <v>23</v>
      </c>
    </row>
    <row r="3990" spans="1:3" s="18" customFormat="1" ht="17.25" customHeight="1" x14ac:dyDescent="0.25">
      <c r="A3990" s="14" t="s">
        <v>9407</v>
      </c>
      <c r="B3990" s="14" t="s">
        <v>9397</v>
      </c>
      <c r="C3990" s="14" t="s">
        <v>23</v>
      </c>
    </row>
    <row r="3991" spans="1:3" s="18" customFormat="1" ht="17.25" customHeight="1" x14ac:dyDescent="0.25">
      <c r="A3991" s="14" t="s">
        <v>6534</v>
      </c>
      <c r="B3991" s="14" t="s">
        <v>6535</v>
      </c>
      <c r="C3991" s="14" t="s">
        <v>23</v>
      </c>
    </row>
    <row r="3992" spans="1:3" s="18" customFormat="1" ht="17.25" customHeight="1" x14ac:dyDescent="0.25">
      <c r="A3992" s="14" t="s">
        <v>3897</v>
      </c>
      <c r="B3992" s="14" t="s">
        <v>3898</v>
      </c>
      <c r="C3992" s="14" t="s">
        <v>23</v>
      </c>
    </row>
    <row r="3993" spans="1:3" s="18" customFormat="1" ht="17.25" customHeight="1" x14ac:dyDescent="0.25">
      <c r="A3993" s="14" t="s">
        <v>4015</v>
      </c>
      <c r="B3993" s="14" t="s">
        <v>4016</v>
      </c>
      <c r="C3993" s="14" t="s">
        <v>23</v>
      </c>
    </row>
    <row r="3994" spans="1:3" s="18" customFormat="1" ht="17.25" customHeight="1" x14ac:dyDescent="0.25">
      <c r="A3994" s="14" t="s">
        <v>4810</v>
      </c>
      <c r="B3994" s="14" t="s">
        <v>4811</v>
      </c>
      <c r="C3994" s="14" t="s">
        <v>23</v>
      </c>
    </row>
    <row r="3995" spans="1:3" s="18" customFormat="1" ht="17.25" customHeight="1" x14ac:dyDescent="0.25">
      <c r="A3995" s="14" t="str">
        <f>"01791830365"</f>
        <v>01791830365</v>
      </c>
      <c r="B3995" s="14" t="s">
        <v>4833</v>
      </c>
      <c r="C3995" s="14" t="s">
        <v>23</v>
      </c>
    </row>
    <row r="3996" spans="1:3" s="18" customFormat="1" ht="17.25" customHeight="1" x14ac:dyDescent="0.25">
      <c r="A3996" s="14" t="str">
        <f>"01614690368"</f>
        <v>01614690368</v>
      </c>
      <c r="B3996" s="14" t="s">
        <v>4173</v>
      </c>
      <c r="C3996" s="14" t="s">
        <v>23</v>
      </c>
    </row>
    <row r="3997" spans="1:3" s="18" customFormat="1" ht="17.25" customHeight="1" x14ac:dyDescent="0.25">
      <c r="A3997" s="14" t="s">
        <v>9409</v>
      </c>
      <c r="B3997" s="14" t="s">
        <v>9410</v>
      </c>
      <c r="C3997" s="14" t="s">
        <v>23</v>
      </c>
    </row>
    <row r="3998" spans="1:3" s="18" customFormat="1" ht="17.25" customHeight="1" x14ac:dyDescent="0.25">
      <c r="A3998" s="14" t="s">
        <v>9439</v>
      </c>
      <c r="B3998" s="14" t="s">
        <v>9440</v>
      </c>
      <c r="C3998" s="14" t="s">
        <v>23</v>
      </c>
    </row>
    <row r="3999" spans="1:3" s="18" customFormat="1" ht="17.25" customHeight="1" x14ac:dyDescent="0.25">
      <c r="A3999" s="14" t="s">
        <v>3783</v>
      </c>
      <c r="B3999" s="14" t="s">
        <v>3784</v>
      </c>
      <c r="C3999" s="14" t="s">
        <v>23</v>
      </c>
    </row>
    <row r="4000" spans="1:3" s="18" customFormat="1" ht="17.25" customHeight="1" x14ac:dyDescent="0.25">
      <c r="A4000" s="14" t="s">
        <v>6685</v>
      </c>
      <c r="B4000" s="14" t="s">
        <v>6686</v>
      </c>
      <c r="C4000" s="14" t="s">
        <v>23</v>
      </c>
    </row>
    <row r="4001" spans="1:3" s="18" customFormat="1" ht="17.25" customHeight="1" x14ac:dyDescent="0.25">
      <c r="A4001" s="14" t="s">
        <v>9198</v>
      </c>
      <c r="B4001" s="14" t="s">
        <v>9199</v>
      </c>
      <c r="C4001" s="14" t="s">
        <v>23</v>
      </c>
    </row>
    <row r="4002" spans="1:3" s="18" customFormat="1" ht="17.25" customHeight="1" x14ac:dyDescent="0.25">
      <c r="A4002" s="14" t="s">
        <v>4600</v>
      </c>
      <c r="B4002" s="14" t="s">
        <v>4601</v>
      </c>
      <c r="C4002" s="14" t="s">
        <v>23</v>
      </c>
    </row>
    <row r="4003" spans="1:3" s="18" customFormat="1" ht="17.25" customHeight="1" x14ac:dyDescent="0.25">
      <c r="A4003" s="14" t="s">
        <v>9444</v>
      </c>
      <c r="B4003" s="14" t="s">
        <v>9445</v>
      </c>
      <c r="C4003" s="14" t="s">
        <v>23</v>
      </c>
    </row>
    <row r="4004" spans="1:3" s="18" customFormat="1" ht="17.25" customHeight="1" x14ac:dyDescent="0.25">
      <c r="A4004" s="14" t="s">
        <v>8642</v>
      </c>
      <c r="B4004" s="14" t="s">
        <v>8643</v>
      </c>
      <c r="C4004" s="14" t="s">
        <v>23</v>
      </c>
    </row>
    <row r="4005" spans="1:3" s="18" customFormat="1" ht="17.25" customHeight="1" x14ac:dyDescent="0.25">
      <c r="A4005" s="14" t="s">
        <v>6048</v>
      </c>
      <c r="B4005" s="14" t="s">
        <v>6049</v>
      </c>
      <c r="C4005" s="14" t="s">
        <v>23</v>
      </c>
    </row>
    <row r="4006" spans="1:3" s="18" customFormat="1" ht="17.25" customHeight="1" x14ac:dyDescent="0.25">
      <c r="A4006" s="14" t="s">
        <v>9293</v>
      </c>
      <c r="B4006" s="14" t="s">
        <v>9294</v>
      </c>
      <c r="C4006" s="14" t="s">
        <v>23</v>
      </c>
    </row>
    <row r="4007" spans="1:3" s="18" customFormat="1" ht="17.25" customHeight="1" x14ac:dyDescent="0.25">
      <c r="A4007" s="14" t="s">
        <v>3975</v>
      </c>
      <c r="B4007" s="14" t="s">
        <v>3976</v>
      </c>
      <c r="C4007" s="14" t="s">
        <v>23</v>
      </c>
    </row>
    <row r="4008" spans="1:3" s="18" customFormat="1" ht="17.25" customHeight="1" x14ac:dyDescent="0.25">
      <c r="A4008" s="14" t="s">
        <v>7350</v>
      </c>
      <c r="B4008" s="14" t="s">
        <v>7351</v>
      </c>
      <c r="C4008" s="14" t="s">
        <v>23</v>
      </c>
    </row>
    <row r="4009" spans="1:3" s="18" customFormat="1" ht="17.25" customHeight="1" x14ac:dyDescent="0.25">
      <c r="A4009" s="14" t="s">
        <v>6818</v>
      </c>
      <c r="B4009" s="14" t="s">
        <v>6819</v>
      </c>
      <c r="C4009" s="14" t="s">
        <v>23</v>
      </c>
    </row>
    <row r="4010" spans="1:3" s="18" customFormat="1" ht="17.25" customHeight="1" x14ac:dyDescent="0.25">
      <c r="A4010" s="14" t="s">
        <v>5402</v>
      </c>
      <c r="B4010" s="14" t="s">
        <v>5403</v>
      </c>
      <c r="C4010" s="14" t="s">
        <v>23</v>
      </c>
    </row>
    <row r="4011" spans="1:3" s="18" customFormat="1" ht="17.25" customHeight="1" x14ac:dyDescent="0.25">
      <c r="A4011" s="14" t="str">
        <f>"02478420363"</f>
        <v>02478420363</v>
      </c>
      <c r="B4011" s="14" t="s">
        <v>4457</v>
      </c>
      <c r="C4011" s="14" t="s">
        <v>23</v>
      </c>
    </row>
    <row r="4012" spans="1:3" s="18" customFormat="1" ht="17.25" customHeight="1" x14ac:dyDescent="0.25">
      <c r="A4012" s="14" t="s">
        <v>6034</v>
      </c>
      <c r="B4012" s="14" t="s">
        <v>6035</v>
      </c>
      <c r="C4012" s="14" t="s">
        <v>23</v>
      </c>
    </row>
    <row r="4013" spans="1:3" s="18" customFormat="1" ht="17.25" customHeight="1" x14ac:dyDescent="0.25">
      <c r="A4013" s="14" t="str">
        <f>"01295570368"</f>
        <v>01295570368</v>
      </c>
      <c r="B4013" s="14" t="s">
        <v>9068</v>
      </c>
      <c r="C4013" s="14" t="s">
        <v>23</v>
      </c>
    </row>
    <row r="4014" spans="1:3" s="18" customFormat="1" ht="17.25" customHeight="1" x14ac:dyDescent="0.25">
      <c r="A4014" s="14" t="s">
        <v>6030</v>
      </c>
      <c r="B4014" s="14" t="s">
        <v>6031</v>
      </c>
      <c r="C4014" s="14" t="s">
        <v>23</v>
      </c>
    </row>
    <row r="4015" spans="1:3" s="18" customFormat="1" ht="17.25" customHeight="1" x14ac:dyDescent="0.25">
      <c r="A4015" s="14" t="str">
        <f>"02203630369"</f>
        <v>02203630369</v>
      </c>
      <c r="B4015" s="14" t="s">
        <v>4375</v>
      </c>
      <c r="C4015" s="14" t="s">
        <v>23</v>
      </c>
    </row>
    <row r="4016" spans="1:3" s="18" customFormat="1" ht="17.25" customHeight="1" x14ac:dyDescent="0.25">
      <c r="A4016" s="14" t="str">
        <f>"03495930368"</f>
        <v>03495930368</v>
      </c>
      <c r="B4016" s="14" t="s">
        <v>4320</v>
      </c>
      <c r="C4016" s="14" t="s">
        <v>23</v>
      </c>
    </row>
    <row r="4017" spans="1:3" s="18" customFormat="1" ht="17.25" customHeight="1" x14ac:dyDescent="0.25">
      <c r="A4017" s="14" t="str">
        <f>"03318690363"</f>
        <v>03318690363</v>
      </c>
      <c r="B4017" s="14" t="s">
        <v>5705</v>
      </c>
      <c r="C4017" s="14" t="s">
        <v>23</v>
      </c>
    </row>
    <row r="4018" spans="1:3" s="18" customFormat="1" ht="17.25" customHeight="1" x14ac:dyDescent="0.25">
      <c r="A4018" s="14" t="s">
        <v>9331</v>
      </c>
      <c r="B4018" s="14" t="s">
        <v>9332</v>
      </c>
      <c r="C4018" s="14" t="s">
        <v>23</v>
      </c>
    </row>
    <row r="4019" spans="1:3" s="18" customFormat="1" ht="17.25" customHeight="1" x14ac:dyDescent="0.25">
      <c r="A4019" s="14" t="s">
        <v>4665</v>
      </c>
      <c r="B4019" s="14" t="s">
        <v>4666</v>
      </c>
      <c r="C4019" s="14" t="s">
        <v>23</v>
      </c>
    </row>
    <row r="4020" spans="1:3" s="18" customFormat="1" ht="17.25" customHeight="1" x14ac:dyDescent="0.25">
      <c r="A4020" s="14" t="s">
        <v>9484</v>
      </c>
      <c r="B4020" s="14" t="s">
        <v>9485</v>
      </c>
      <c r="C4020" s="14" t="s">
        <v>23</v>
      </c>
    </row>
    <row r="4021" spans="1:3" s="18" customFormat="1" ht="17.25" customHeight="1" x14ac:dyDescent="0.25">
      <c r="A4021" s="14" t="s">
        <v>4056</v>
      </c>
      <c r="B4021" s="14" t="s">
        <v>4057</v>
      </c>
      <c r="C4021" s="14" t="s">
        <v>23</v>
      </c>
    </row>
    <row r="4022" spans="1:3" s="18" customFormat="1" ht="17.25" customHeight="1" x14ac:dyDescent="0.25">
      <c r="A4022" s="16" t="s">
        <v>24</v>
      </c>
      <c r="B4022" s="17" t="s">
        <v>25</v>
      </c>
      <c r="C4022" s="14" t="s">
        <v>23</v>
      </c>
    </row>
    <row r="4023" spans="1:3" s="18" customFormat="1" ht="17.25" customHeight="1" x14ac:dyDescent="0.25">
      <c r="A4023" s="14" t="s">
        <v>4105</v>
      </c>
      <c r="B4023" s="14" t="s">
        <v>4106</v>
      </c>
      <c r="C4023" s="14" t="s">
        <v>23</v>
      </c>
    </row>
    <row r="4024" spans="1:3" s="18" customFormat="1" ht="17.25" customHeight="1" x14ac:dyDescent="0.25">
      <c r="A4024" s="14" t="s">
        <v>4423</v>
      </c>
      <c r="B4024" s="14" t="s">
        <v>4424</v>
      </c>
      <c r="C4024" s="14" t="s">
        <v>23</v>
      </c>
    </row>
    <row r="4025" spans="1:3" s="18" customFormat="1" ht="17.25" customHeight="1" x14ac:dyDescent="0.25">
      <c r="A4025" s="14" t="s">
        <v>3893</v>
      </c>
      <c r="B4025" s="14" t="s">
        <v>3894</v>
      </c>
      <c r="C4025" s="14" t="s">
        <v>23</v>
      </c>
    </row>
    <row r="4026" spans="1:3" s="18" customFormat="1" ht="17.25" customHeight="1" x14ac:dyDescent="0.25">
      <c r="A4026" s="14" t="s">
        <v>4475</v>
      </c>
      <c r="B4026" s="14" t="s">
        <v>4476</v>
      </c>
      <c r="C4026" s="14" t="s">
        <v>23</v>
      </c>
    </row>
    <row r="4027" spans="1:3" s="18" customFormat="1" ht="17.25" customHeight="1" x14ac:dyDescent="0.25">
      <c r="A4027" s="14" t="s">
        <v>4441</v>
      </c>
      <c r="B4027" s="14" t="s">
        <v>4442</v>
      </c>
      <c r="C4027" s="14" t="s">
        <v>23</v>
      </c>
    </row>
    <row r="4028" spans="1:3" s="18" customFormat="1" ht="17.25" customHeight="1" x14ac:dyDescent="0.25">
      <c r="A4028" s="14" t="s">
        <v>6060</v>
      </c>
      <c r="B4028" s="14" t="s">
        <v>6061</v>
      </c>
      <c r="C4028" s="14" t="s">
        <v>23</v>
      </c>
    </row>
    <row r="4029" spans="1:3" s="18" customFormat="1" ht="17.25" customHeight="1" x14ac:dyDescent="0.25">
      <c r="A4029" s="14" t="str">
        <f>"01455900363"</f>
        <v>01455900363</v>
      </c>
      <c r="B4029" s="14" t="s">
        <v>4174</v>
      </c>
      <c r="C4029" s="14" t="s">
        <v>23</v>
      </c>
    </row>
    <row r="4030" spans="1:3" s="18" customFormat="1" ht="17.25" customHeight="1" x14ac:dyDescent="0.25">
      <c r="A4030" s="14" t="s">
        <v>4218</v>
      </c>
      <c r="B4030" s="14" t="s">
        <v>4219</v>
      </c>
      <c r="C4030" s="14" t="s">
        <v>23</v>
      </c>
    </row>
    <row r="4031" spans="1:3" s="18" customFormat="1" ht="17.25" customHeight="1" x14ac:dyDescent="0.25">
      <c r="A4031" s="14" t="s">
        <v>4732</v>
      </c>
      <c r="B4031" s="14" t="s">
        <v>4733</v>
      </c>
      <c r="C4031" s="14" t="s">
        <v>23</v>
      </c>
    </row>
    <row r="4032" spans="1:3" s="18" customFormat="1" ht="17.25" customHeight="1" x14ac:dyDescent="0.25">
      <c r="A4032" s="14" t="s">
        <v>4139</v>
      </c>
      <c r="B4032" s="14" t="s">
        <v>4140</v>
      </c>
      <c r="C4032" s="14" t="s">
        <v>23</v>
      </c>
    </row>
    <row r="4033" spans="1:3" s="18" customFormat="1" ht="17.25" customHeight="1" x14ac:dyDescent="0.25">
      <c r="A4033" s="14" t="s">
        <v>5427</v>
      </c>
      <c r="B4033" s="14" t="s">
        <v>5428</v>
      </c>
      <c r="C4033" s="14" t="s">
        <v>23</v>
      </c>
    </row>
    <row r="4034" spans="1:3" s="18" customFormat="1" ht="17.25" customHeight="1" x14ac:dyDescent="0.25">
      <c r="A4034" s="14" t="s">
        <v>9437</v>
      </c>
      <c r="B4034" s="14" t="s">
        <v>9438</v>
      </c>
      <c r="C4034" s="14" t="s">
        <v>23</v>
      </c>
    </row>
    <row r="4035" spans="1:3" s="18" customFormat="1" ht="17.25" customHeight="1" x14ac:dyDescent="0.25">
      <c r="A4035" s="14" t="s">
        <v>5900</v>
      </c>
      <c r="B4035" s="14" t="s">
        <v>5901</v>
      </c>
      <c r="C4035" s="14" t="s">
        <v>23</v>
      </c>
    </row>
    <row r="4036" spans="1:3" s="18" customFormat="1" ht="17.25" customHeight="1" x14ac:dyDescent="0.25">
      <c r="A4036" s="14" t="s">
        <v>4156</v>
      </c>
      <c r="B4036" s="14" t="s">
        <v>4157</v>
      </c>
      <c r="C4036" s="14" t="s">
        <v>23</v>
      </c>
    </row>
    <row r="4037" spans="1:3" s="18" customFormat="1" ht="17.25" customHeight="1" x14ac:dyDescent="0.25">
      <c r="A4037" s="14" t="s">
        <v>4856</v>
      </c>
      <c r="B4037" s="14" t="s">
        <v>4857</v>
      </c>
      <c r="C4037" s="14" t="s">
        <v>23</v>
      </c>
    </row>
    <row r="4038" spans="1:3" s="18" customFormat="1" ht="17.25" customHeight="1" x14ac:dyDescent="0.25">
      <c r="A4038" s="14" t="s">
        <v>3899</v>
      </c>
      <c r="B4038" s="14" t="s">
        <v>3900</v>
      </c>
      <c r="C4038" s="14" t="s">
        <v>23</v>
      </c>
    </row>
    <row r="4039" spans="1:3" s="18" customFormat="1" ht="17.25" customHeight="1" x14ac:dyDescent="0.25">
      <c r="A4039" s="14" t="s">
        <v>9259</v>
      </c>
      <c r="B4039" s="14" t="s">
        <v>9260</v>
      </c>
      <c r="C4039" s="14" t="s">
        <v>23</v>
      </c>
    </row>
    <row r="4040" spans="1:3" s="18" customFormat="1" ht="17.25" customHeight="1" x14ac:dyDescent="0.25">
      <c r="A4040" s="14" t="s">
        <v>4322</v>
      </c>
      <c r="B4040" s="14" t="s">
        <v>4323</v>
      </c>
      <c r="C4040" s="14" t="s">
        <v>23</v>
      </c>
    </row>
    <row r="4041" spans="1:3" s="18" customFormat="1" ht="17.25" customHeight="1" x14ac:dyDescent="0.25">
      <c r="A4041" s="14" t="s">
        <v>4326</v>
      </c>
      <c r="B4041" s="14" t="s">
        <v>4327</v>
      </c>
      <c r="C4041" s="14" t="s">
        <v>23</v>
      </c>
    </row>
    <row r="4042" spans="1:3" s="18" customFormat="1" ht="17.25" customHeight="1" x14ac:dyDescent="0.25">
      <c r="A4042" s="14" t="s">
        <v>8907</v>
      </c>
      <c r="B4042" s="14" t="s">
        <v>8908</v>
      </c>
      <c r="C4042" s="14" t="s">
        <v>23</v>
      </c>
    </row>
    <row r="4043" spans="1:3" s="18" customFormat="1" ht="17.25" customHeight="1" x14ac:dyDescent="0.25">
      <c r="A4043" s="14" t="s">
        <v>8905</v>
      </c>
      <c r="B4043" s="14" t="s">
        <v>8906</v>
      </c>
      <c r="C4043" s="14" t="s">
        <v>23</v>
      </c>
    </row>
    <row r="4044" spans="1:3" s="18" customFormat="1" ht="17.25" customHeight="1" x14ac:dyDescent="0.25">
      <c r="A4044" s="14" t="s">
        <v>9784</v>
      </c>
      <c r="B4044" s="14" t="s">
        <v>9785</v>
      </c>
      <c r="C4044" s="14" t="s">
        <v>23</v>
      </c>
    </row>
    <row r="4045" spans="1:3" s="18" customFormat="1" ht="17.25" customHeight="1" x14ac:dyDescent="0.25">
      <c r="A4045" s="14" t="s">
        <v>9474</v>
      </c>
      <c r="B4045" s="14" t="s">
        <v>9475</v>
      </c>
      <c r="C4045" s="14" t="s">
        <v>23</v>
      </c>
    </row>
    <row r="4046" spans="1:3" s="18" customFormat="1" ht="17.25" customHeight="1" x14ac:dyDescent="0.25">
      <c r="A4046" s="14" t="s">
        <v>4663</v>
      </c>
      <c r="B4046" s="14" t="s">
        <v>4664</v>
      </c>
      <c r="C4046" s="14" t="s">
        <v>23</v>
      </c>
    </row>
    <row r="4047" spans="1:3" s="18" customFormat="1" ht="17.25" customHeight="1" x14ac:dyDescent="0.25">
      <c r="A4047" s="14" t="s">
        <v>3967</v>
      </c>
      <c r="B4047" s="14" t="s">
        <v>3968</v>
      </c>
      <c r="C4047" s="14" t="s">
        <v>23</v>
      </c>
    </row>
    <row r="4048" spans="1:3" s="18" customFormat="1" ht="17.25" customHeight="1" x14ac:dyDescent="0.25">
      <c r="A4048" s="14" t="s">
        <v>3990</v>
      </c>
      <c r="B4048" s="14" t="s">
        <v>3991</v>
      </c>
      <c r="C4048" s="14" t="s">
        <v>23</v>
      </c>
    </row>
    <row r="4049" spans="1:3" s="18" customFormat="1" ht="17.25" customHeight="1" x14ac:dyDescent="0.25">
      <c r="A4049" s="14" t="s">
        <v>3992</v>
      </c>
      <c r="B4049" s="14" t="s">
        <v>3993</v>
      </c>
      <c r="C4049" s="14" t="s">
        <v>23</v>
      </c>
    </row>
    <row r="4050" spans="1:3" s="18" customFormat="1" ht="17.25" customHeight="1" x14ac:dyDescent="0.25">
      <c r="A4050" s="14" t="str">
        <f>"02207590361"</f>
        <v>02207590361</v>
      </c>
      <c r="B4050" s="14" t="s">
        <v>8833</v>
      </c>
      <c r="C4050" s="14" t="s">
        <v>23</v>
      </c>
    </row>
    <row r="4051" spans="1:3" s="18" customFormat="1" ht="17.25" customHeight="1" x14ac:dyDescent="0.25">
      <c r="A4051" s="14" t="s">
        <v>9289</v>
      </c>
      <c r="B4051" s="14" t="s">
        <v>9290</v>
      </c>
      <c r="C4051" s="14" t="s">
        <v>23</v>
      </c>
    </row>
    <row r="4052" spans="1:3" s="18" customFormat="1" ht="17.25" customHeight="1" x14ac:dyDescent="0.25">
      <c r="A4052" s="14" t="s">
        <v>725</v>
      </c>
      <c r="B4052" s="14" t="s">
        <v>726</v>
      </c>
      <c r="C4052" s="14" t="s">
        <v>23</v>
      </c>
    </row>
    <row r="4053" spans="1:3" s="18" customFormat="1" ht="17.25" customHeight="1" x14ac:dyDescent="0.25">
      <c r="A4053" s="14" t="s">
        <v>5311</v>
      </c>
      <c r="B4053" s="14" t="s">
        <v>5312</v>
      </c>
      <c r="C4053" s="14" t="s">
        <v>23</v>
      </c>
    </row>
    <row r="4054" spans="1:3" s="18" customFormat="1" ht="17.25" customHeight="1" x14ac:dyDescent="0.25">
      <c r="A4054" s="14" t="s">
        <v>9228</v>
      </c>
      <c r="B4054" s="14" t="s">
        <v>9229</v>
      </c>
      <c r="C4054" s="14" t="s">
        <v>23</v>
      </c>
    </row>
    <row r="4055" spans="1:3" s="18" customFormat="1" ht="17.25" customHeight="1" x14ac:dyDescent="0.25">
      <c r="A4055" s="14" t="s">
        <v>4887</v>
      </c>
      <c r="B4055" s="14" t="s">
        <v>4888</v>
      </c>
      <c r="C4055" s="14" t="s">
        <v>23</v>
      </c>
    </row>
    <row r="4056" spans="1:3" s="18" customFormat="1" ht="17.25" customHeight="1" x14ac:dyDescent="0.25">
      <c r="A4056" s="14" t="s">
        <v>4798</v>
      </c>
      <c r="B4056" s="14" t="s">
        <v>4799</v>
      </c>
      <c r="C4056" s="14" t="s">
        <v>23</v>
      </c>
    </row>
    <row r="4057" spans="1:3" s="18" customFormat="1" ht="17.25" customHeight="1" x14ac:dyDescent="0.25">
      <c r="A4057" s="14" t="s">
        <v>9361</v>
      </c>
      <c r="B4057" s="14" t="s">
        <v>9362</v>
      </c>
      <c r="C4057" s="14" t="s">
        <v>23</v>
      </c>
    </row>
    <row r="4058" spans="1:3" s="18" customFormat="1" ht="17.25" customHeight="1" x14ac:dyDescent="0.25">
      <c r="A4058" s="14" t="str">
        <f>"03658270362"</f>
        <v>03658270362</v>
      </c>
      <c r="B4058" s="14" t="s">
        <v>9069</v>
      </c>
      <c r="C4058" s="14" t="s">
        <v>23</v>
      </c>
    </row>
    <row r="4059" spans="1:3" s="18" customFormat="1" ht="17.25" customHeight="1" x14ac:dyDescent="0.25">
      <c r="A4059" s="14" t="s">
        <v>2887</v>
      </c>
      <c r="B4059" s="14" t="s">
        <v>2888</v>
      </c>
      <c r="C4059" s="14" t="s">
        <v>23</v>
      </c>
    </row>
    <row r="4060" spans="1:3" s="18" customFormat="1" ht="17.25" customHeight="1" x14ac:dyDescent="0.25">
      <c r="A4060" s="14" t="s">
        <v>4227</v>
      </c>
      <c r="B4060" s="14" t="s">
        <v>4228</v>
      </c>
      <c r="C4060" s="14" t="s">
        <v>23</v>
      </c>
    </row>
    <row r="4061" spans="1:3" s="18" customFormat="1" ht="17.25" customHeight="1" x14ac:dyDescent="0.25">
      <c r="A4061" s="14" t="str">
        <f>"03196250363"</f>
        <v>03196250363</v>
      </c>
      <c r="B4061" s="14" t="s">
        <v>4506</v>
      </c>
      <c r="C4061" s="14" t="s">
        <v>23</v>
      </c>
    </row>
    <row r="4062" spans="1:3" s="18" customFormat="1" ht="17.25" customHeight="1" x14ac:dyDescent="0.25">
      <c r="A4062" s="14" t="s">
        <v>4790</v>
      </c>
      <c r="B4062" s="14" t="s">
        <v>4791</v>
      </c>
      <c r="C4062" s="14" t="s">
        <v>23</v>
      </c>
    </row>
    <row r="4063" spans="1:3" s="18" customFormat="1" ht="17.25" customHeight="1" x14ac:dyDescent="0.25">
      <c r="A4063" s="14" t="s">
        <v>4113</v>
      </c>
      <c r="B4063" s="14" t="s">
        <v>4114</v>
      </c>
      <c r="C4063" s="14" t="s">
        <v>23</v>
      </c>
    </row>
    <row r="4064" spans="1:3" s="18" customFormat="1" ht="17.25" customHeight="1" x14ac:dyDescent="0.25">
      <c r="A4064" s="14" t="s">
        <v>9070</v>
      </c>
      <c r="B4064" s="14" t="s">
        <v>9071</v>
      </c>
      <c r="C4064" s="14" t="s">
        <v>23</v>
      </c>
    </row>
    <row r="4065" spans="1:3" s="18" customFormat="1" ht="17.25" customHeight="1" x14ac:dyDescent="0.25">
      <c r="A4065" s="14" t="s">
        <v>5985</v>
      </c>
      <c r="B4065" s="14" t="s">
        <v>5986</v>
      </c>
      <c r="C4065" s="14" t="s">
        <v>23</v>
      </c>
    </row>
    <row r="4066" spans="1:3" s="18" customFormat="1" ht="17.25" customHeight="1" x14ac:dyDescent="0.25">
      <c r="A4066" s="14" t="s">
        <v>3994</v>
      </c>
      <c r="B4066" s="14" t="s">
        <v>3995</v>
      </c>
      <c r="C4066" s="14" t="s">
        <v>23</v>
      </c>
    </row>
    <row r="4067" spans="1:3" s="18" customFormat="1" ht="17.25" customHeight="1" x14ac:dyDescent="0.25">
      <c r="A4067" s="14">
        <v>83002600365</v>
      </c>
      <c r="B4067" s="14" t="s">
        <v>4541</v>
      </c>
      <c r="C4067" s="14" t="s">
        <v>23</v>
      </c>
    </row>
    <row r="4068" spans="1:3" s="18" customFormat="1" ht="17.25" customHeight="1" x14ac:dyDescent="0.25">
      <c r="A4068" s="14" t="str">
        <f>"02441540362"</f>
        <v>02441540362</v>
      </c>
      <c r="B4068" s="14" t="s">
        <v>9360</v>
      </c>
      <c r="C4068" s="14" t="s">
        <v>23</v>
      </c>
    </row>
    <row r="4069" spans="1:3" s="18" customFormat="1" ht="17.25" customHeight="1" x14ac:dyDescent="0.25">
      <c r="A4069" s="14" t="s">
        <v>9257</v>
      </c>
      <c r="B4069" s="14" t="s">
        <v>9258</v>
      </c>
      <c r="C4069" s="14" t="s">
        <v>23</v>
      </c>
    </row>
    <row r="4070" spans="1:3" s="18" customFormat="1" ht="17.25" customHeight="1" x14ac:dyDescent="0.25">
      <c r="A4070" s="14" t="s">
        <v>3969</v>
      </c>
      <c r="B4070" s="14" t="s">
        <v>3970</v>
      </c>
      <c r="C4070" s="14" t="s">
        <v>23</v>
      </c>
    </row>
    <row r="4071" spans="1:3" s="18" customFormat="1" ht="17.25" customHeight="1" x14ac:dyDescent="0.25">
      <c r="A4071" s="14" t="s">
        <v>3901</v>
      </c>
      <c r="B4071" s="14" t="s">
        <v>3902</v>
      </c>
      <c r="C4071" s="14" t="s">
        <v>23</v>
      </c>
    </row>
    <row r="4072" spans="1:3" s="18" customFormat="1" ht="17.25" customHeight="1" x14ac:dyDescent="0.25">
      <c r="A4072" s="14" t="s">
        <v>4807</v>
      </c>
      <c r="B4072" s="14" t="s">
        <v>4808</v>
      </c>
      <c r="C4072" s="14" t="s">
        <v>23</v>
      </c>
    </row>
    <row r="4073" spans="1:3" s="18" customFormat="1" ht="17.25" customHeight="1" x14ac:dyDescent="0.25">
      <c r="A4073" s="14" t="s">
        <v>3971</v>
      </c>
      <c r="B4073" s="14" t="s">
        <v>3972</v>
      </c>
      <c r="C4073" s="14" t="s">
        <v>23</v>
      </c>
    </row>
    <row r="4074" spans="1:3" s="18" customFormat="1" ht="17.25" customHeight="1" x14ac:dyDescent="0.25">
      <c r="A4074" s="14" t="s">
        <v>4579</v>
      </c>
      <c r="B4074" s="14" t="s">
        <v>4580</v>
      </c>
      <c r="C4074" s="14" t="s">
        <v>23</v>
      </c>
    </row>
    <row r="4075" spans="1:3" s="18" customFormat="1" ht="17.25" customHeight="1" x14ac:dyDescent="0.25">
      <c r="A4075" s="14" t="s">
        <v>4225</v>
      </c>
      <c r="B4075" s="14" t="s">
        <v>4226</v>
      </c>
      <c r="C4075" s="14" t="s">
        <v>23</v>
      </c>
    </row>
    <row r="4076" spans="1:3" s="18" customFormat="1" ht="17.25" customHeight="1" x14ac:dyDescent="0.25">
      <c r="A4076" s="14" t="str">
        <f>"01771900360"</f>
        <v>01771900360</v>
      </c>
      <c r="B4076" s="14" t="s">
        <v>720</v>
      </c>
      <c r="C4076" s="14" t="s">
        <v>23</v>
      </c>
    </row>
    <row r="4077" spans="1:3" s="18" customFormat="1" ht="17.25" customHeight="1" x14ac:dyDescent="0.25">
      <c r="A4077" s="14" t="str">
        <f>"03358740367"</f>
        <v>03358740367</v>
      </c>
      <c r="B4077" s="14" t="s">
        <v>9129</v>
      </c>
      <c r="C4077" s="14" t="s">
        <v>23</v>
      </c>
    </row>
    <row r="4078" spans="1:3" s="18" customFormat="1" ht="17.25" customHeight="1" x14ac:dyDescent="0.25">
      <c r="A4078" s="14" t="str">
        <f>"02774310367"</f>
        <v>02774310367</v>
      </c>
      <c r="B4078" s="14" t="s">
        <v>4660</v>
      </c>
      <c r="C4078" s="14" t="s">
        <v>23</v>
      </c>
    </row>
    <row r="4079" spans="1:3" s="18" customFormat="1" ht="17.25" customHeight="1" x14ac:dyDescent="0.25">
      <c r="A4079" s="14" t="str">
        <f>"02985640362"</f>
        <v>02985640362</v>
      </c>
      <c r="B4079" s="14" t="s">
        <v>4661</v>
      </c>
      <c r="C4079" s="14" t="s">
        <v>23</v>
      </c>
    </row>
    <row r="4080" spans="1:3" s="18" customFormat="1" ht="17.25" customHeight="1" x14ac:dyDescent="0.25">
      <c r="A4080" s="14" t="str">
        <f>"03089370369"</f>
        <v>03089370369</v>
      </c>
      <c r="B4080" s="14" t="s">
        <v>4471</v>
      </c>
      <c r="C4080" s="14" t="s">
        <v>23</v>
      </c>
    </row>
    <row r="4081" spans="1:3" s="18" customFormat="1" ht="17.25" customHeight="1" x14ac:dyDescent="0.25">
      <c r="A4081" s="14" t="str">
        <f>"03500500362"</f>
        <v>03500500362</v>
      </c>
      <c r="B4081" s="14" t="s">
        <v>4447</v>
      </c>
      <c r="C4081" s="14" t="s">
        <v>23</v>
      </c>
    </row>
    <row r="4082" spans="1:3" s="18" customFormat="1" ht="17.25" customHeight="1" x14ac:dyDescent="0.25">
      <c r="A4082" s="14" t="str">
        <f>"02011490360"</f>
        <v>02011490360</v>
      </c>
      <c r="B4082" s="14" t="s">
        <v>8978</v>
      </c>
      <c r="C4082" s="14" t="s">
        <v>23</v>
      </c>
    </row>
    <row r="4083" spans="1:3" s="18" customFormat="1" ht="17.25" customHeight="1" x14ac:dyDescent="0.25">
      <c r="A4083" s="14" t="str">
        <f>"03372870364"</f>
        <v>03372870364</v>
      </c>
      <c r="B4083" s="14" t="s">
        <v>9373</v>
      </c>
      <c r="C4083" s="14" t="s">
        <v>23</v>
      </c>
    </row>
    <row r="4084" spans="1:3" s="18" customFormat="1" ht="17.25" customHeight="1" x14ac:dyDescent="0.25">
      <c r="A4084" s="14" t="str">
        <f>"02478400365"</f>
        <v>02478400365</v>
      </c>
      <c r="B4084" s="14" t="s">
        <v>4860</v>
      </c>
      <c r="C4084" s="14" t="s">
        <v>23</v>
      </c>
    </row>
    <row r="4085" spans="1:3" s="18" customFormat="1" ht="17.25" customHeight="1" x14ac:dyDescent="0.25">
      <c r="A4085" s="14" t="str">
        <f>"03661450365"</f>
        <v>03661450365</v>
      </c>
      <c r="B4085" s="14" t="s">
        <v>5426</v>
      </c>
      <c r="C4085" s="14" t="s">
        <v>23</v>
      </c>
    </row>
    <row r="4086" spans="1:3" s="18" customFormat="1" ht="17.25" customHeight="1" x14ac:dyDescent="0.25">
      <c r="A4086" s="14" t="str">
        <f>"02715510364"</f>
        <v>02715510364</v>
      </c>
      <c r="B4086" s="14" t="s">
        <v>4499</v>
      </c>
      <c r="C4086" s="14" t="s">
        <v>23</v>
      </c>
    </row>
    <row r="4087" spans="1:3" s="18" customFormat="1" ht="17.25" customHeight="1" x14ac:dyDescent="0.25">
      <c r="A4087" s="14" t="str">
        <f>"02939160368"</f>
        <v>02939160368</v>
      </c>
      <c r="B4087" s="14" t="s">
        <v>4221</v>
      </c>
      <c r="C4087" s="14" t="s">
        <v>23</v>
      </c>
    </row>
    <row r="4088" spans="1:3" s="18" customFormat="1" ht="17.25" customHeight="1" x14ac:dyDescent="0.25">
      <c r="A4088" s="14" t="str">
        <f>"00830510368"</f>
        <v>00830510368</v>
      </c>
      <c r="B4088" s="14" t="s">
        <v>9090</v>
      </c>
      <c r="C4088" s="14" t="s">
        <v>23</v>
      </c>
    </row>
    <row r="4089" spans="1:3" s="18" customFormat="1" ht="17.25" customHeight="1" x14ac:dyDescent="0.25">
      <c r="A4089" s="14" t="str">
        <f>"02546540366"</f>
        <v>02546540366</v>
      </c>
      <c r="B4089" s="14" t="s">
        <v>9320</v>
      </c>
      <c r="C4089" s="14" t="s">
        <v>23</v>
      </c>
    </row>
    <row r="4090" spans="1:3" s="18" customFormat="1" ht="17.25" customHeight="1" x14ac:dyDescent="0.25">
      <c r="A4090" s="14" t="str">
        <f>"02079820367"</f>
        <v>02079820367</v>
      </c>
      <c r="B4090" s="14" t="s">
        <v>4696</v>
      </c>
      <c r="C4090" s="14" t="s">
        <v>23</v>
      </c>
    </row>
    <row r="4091" spans="1:3" s="18" customFormat="1" ht="17.25" customHeight="1" x14ac:dyDescent="0.25">
      <c r="A4091" s="14" t="str">
        <f>"03663220360"</f>
        <v>03663220360</v>
      </c>
      <c r="B4091" s="14" t="s">
        <v>4222</v>
      </c>
      <c r="C4091" s="14" t="s">
        <v>23</v>
      </c>
    </row>
    <row r="4092" spans="1:3" s="18" customFormat="1" ht="17.25" customHeight="1" x14ac:dyDescent="0.25">
      <c r="A4092" s="14" t="str">
        <f>"03520310362"</f>
        <v>03520310362</v>
      </c>
      <c r="B4092" s="14" t="s">
        <v>4321</v>
      </c>
      <c r="C4092" s="14" t="s">
        <v>23</v>
      </c>
    </row>
    <row r="4093" spans="1:3" s="18" customFormat="1" ht="17.25" customHeight="1" x14ac:dyDescent="0.25">
      <c r="A4093" s="14" t="str">
        <f>"02699180366"</f>
        <v>02699180366</v>
      </c>
      <c r="B4093" s="14" t="s">
        <v>4659</v>
      </c>
      <c r="C4093" s="14" t="s">
        <v>23</v>
      </c>
    </row>
    <row r="4094" spans="1:3" s="18" customFormat="1" ht="17.25" customHeight="1" x14ac:dyDescent="0.25">
      <c r="A4094" s="14" t="str">
        <f>"03735840369"</f>
        <v>03735840369</v>
      </c>
      <c r="B4094" s="14" t="s">
        <v>3996</v>
      </c>
      <c r="C4094" s="14" t="s">
        <v>23</v>
      </c>
    </row>
    <row r="4095" spans="1:3" s="18" customFormat="1" ht="17.25" customHeight="1" x14ac:dyDescent="0.25">
      <c r="A4095" s="14" t="str">
        <f>"03125410369"</f>
        <v>03125410369</v>
      </c>
      <c r="B4095" s="14" t="s">
        <v>4684</v>
      </c>
      <c r="C4095" s="14" t="s">
        <v>23</v>
      </c>
    </row>
    <row r="4096" spans="1:3" s="18" customFormat="1" ht="17.25" customHeight="1" x14ac:dyDescent="0.25">
      <c r="A4096" s="14" t="str">
        <f>"03693710364"</f>
        <v>03693710364</v>
      </c>
      <c r="B4096" s="14" t="s">
        <v>4224</v>
      </c>
      <c r="C4096" s="14" t="s">
        <v>23</v>
      </c>
    </row>
    <row r="4097" spans="1:3" s="18" customFormat="1" ht="17.25" customHeight="1" x14ac:dyDescent="0.25">
      <c r="A4097" s="14" t="str">
        <f>"03366110363"</f>
        <v>03366110363</v>
      </c>
      <c r="B4097" s="14" t="s">
        <v>4844</v>
      </c>
      <c r="C4097" s="14" t="s">
        <v>23</v>
      </c>
    </row>
    <row r="4098" spans="1:3" s="18" customFormat="1" ht="17.25" customHeight="1" x14ac:dyDescent="0.25">
      <c r="A4098" s="14" t="str">
        <f>"03685380366"</f>
        <v>03685380366</v>
      </c>
      <c r="B4098" s="14" t="s">
        <v>3939</v>
      </c>
      <c r="C4098" s="14" t="s">
        <v>23</v>
      </c>
    </row>
    <row r="4099" spans="1:3" s="18" customFormat="1" ht="17.25" customHeight="1" x14ac:dyDescent="0.25">
      <c r="A4099" s="14" t="str">
        <f>"02823470360"</f>
        <v>02823470360</v>
      </c>
      <c r="B4099" s="14" t="s">
        <v>9419</v>
      </c>
      <c r="C4099" s="14" t="s">
        <v>23</v>
      </c>
    </row>
    <row r="4100" spans="1:3" s="18" customFormat="1" ht="17.25" customHeight="1" x14ac:dyDescent="0.25">
      <c r="A4100" s="14" t="str">
        <f>"03446970364"</f>
        <v>03446970364</v>
      </c>
      <c r="B4100" s="14" t="s">
        <v>4223</v>
      </c>
      <c r="C4100" s="14" t="s">
        <v>23</v>
      </c>
    </row>
    <row r="4101" spans="1:3" s="18" customFormat="1" ht="17.25" customHeight="1" x14ac:dyDescent="0.25">
      <c r="A4101" s="14" t="str">
        <f>"02785090362"</f>
        <v>02785090362</v>
      </c>
      <c r="B4101" s="14" t="s">
        <v>9316</v>
      </c>
      <c r="C4101" s="14" t="s">
        <v>23</v>
      </c>
    </row>
    <row r="4102" spans="1:3" s="18" customFormat="1" ht="17.25" customHeight="1" x14ac:dyDescent="0.25">
      <c r="A4102" s="14" t="str">
        <f>"03062900364"</f>
        <v>03062900364</v>
      </c>
      <c r="B4102" s="14" t="s">
        <v>4574</v>
      </c>
      <c r="C4102" s="14" t="s">
        <v>23</v>
      </c>
    </row>
    <row r="4103" spans="1:3" s="18" customFormat="1" ht="17.25" customHeight="1" x14ac:dyDescent="0.25">
      <c r="A4103" s="14" t="str">
        <f>"03915200368"</f>
        <v>03915200368</v>
      </c>
      <c r="B4103" s="14" t="s">
        <v>9510</v>
      </c>
      <c r="C4103" s="14" t="s">
        <v>23</v>
      </c>
    </row>
    <row r="4104" spans="1:3" s="18" customFormat="1" ht="17.25" customHeight="1" x14ac:dyDescent="0.25">
      <c r="A4104" s="14" t="str">
        <f>"02360480368"</f>
        <v>02360480368</v>
      </c>
      <c r="B4104" s="14" t="s">
        <v>9317</v>
      </c>
      <c r="C4104" s="14" t="s">
        <v>23</v>
      </c>
    </row>
    <row r="4105" spans="1:3" s="18" customFormat="1" ht="17.25" customHeight="1" x14ac:dyDescent="0.25">
      <c r="A4105" s="14" t="str">
        <f>"03057430369"</f>
        <v>03057430369</v>
      </c>
      <c r="B4105" s="14" t="s">
        <v>9291</v>
      </c>
      <c r="C4105" s="14" t="s">
        <v>23</v>
      </c>
    </row>
    <row r="4106" spans="1:3" s="18" customFormat="1" ht="17.25" customHeight="1" x14ac:dyDescent="0.25">
      <c r="A4106" s="14" t="str">
        <f>"01631110382"</f>
        <v>01631110382</v>
      </c>
      <c r="B4106" s="14" t="s">
        <v>4913</v>
      </c>
      <c r="C4106" s="14" t="s">
        <v>23</v>
      </c>
    </row>
    <row r="4107" spans="1:3" s="18" customFormat="1" ht="17.25" customHeight="1" x14ac:dyDescent="0.25">
      <c r="A4107" s="14" t="str">
        <f>"02359120363"</f>
        <v>02359120363</v>
      </c>
      <c r="B4107" s="14" t="s">
        <v>8446</v>
      </c>
      <c r="C4107" s="14" t="s">
        <v>23</v>
      </c>
    </row>
    <row r="4108" spans="1:3" s="18" customFormat="1" ht="17.25" customHeight="1" x14ac:dyDescent="0.25">
      <c r="A4108" s="14" t="str">
        <f>"03339590360"</f>
        <v>03339590360</v>
      </c>
      <c r="B4108" s="14" t="s">
        <v>9339</v>
      </c>
      <c r="C4108" s="14" t="s">
        <v>23</v>
      </c>
    </row>
    <row r="4109" spans="1:3" s="18" customFormat="1" ht="17.25" customHeight="1" x14ac:dyDescent="0.25">
      <c r="A4109" s="14" t="str">
        <f>"02783930361"</f>
        <v>02783930361</v>
      </c>
      <c r="B4109" s="14" t="s">
        <v>9326</v>
      </c>
      <c r="C4109" s="14" t="s">
        <v>23</v>
      </c>
    </row>
    <row r="4110" spans="1:3" s="18" customFormat="1" ht="17.25" customHeight="1" x14ac:dyDescent="0.25">
      <c r="A4110" s="14" t="str">
        <f>"02151640360"</f>
        <v>02151640360</v>
      </c>
      <c r="B4110" s="14" t="s">
        <v>9275</v>
      </c>
      <c r="C4110" s="14" t="s">
        <v>23</v>
      </c>
    </row>
    <row r="4111" spans="1:3" s="18" customFormat="1" ht="17.25" customHeight="1" x14ac:dyDescent="0.25">
      <c r="A4111" s="14" t="str">
        <f>"00853980365"</f>
        <v>00853980365</v>
      </c>
      <c r="B4111" s="14" t="s">
        <v>9363</v>
      </c>
      <c r="C4111" s="14" t="s">
        <v>23</v>
      </c>
    </row>
    <row r="4112" spans="1:3" s="18" customFormat="1" ht="17.25" customHeight="1" x14ac:dyDescent="0.25">
      <c r="A4112" s="14" t="str">
        <f>"03059020366"</f>
        <v>03059020366</v>
      </c>
      <c r="B4112" s="14" t="s">
        <v>9292</v>
      </c>
      <c r="C4112" s="14" t="s">
        <v>23</v>
      </c>
    </row>
    <row r="4113" spans="1:3" s="18" customFormat="1" ht="17.25" customHeight="1" x14ac:dyDescent="0.25">
      <c r="A4113" s="14" t="str">
        <f>"01496290360"</f>
        <v>01496290360</v>
      </c>
      <c r="B4113" s="14" t="s">
        <v>8823</v>
      </c>
      <c r="C4113" s="14" t="s">
        <v>23</v>
      </c>
    </row>
    <row r="4114" spans="1:3" s="18" customFormat="1" ht="17.25" customHeight="1" x14ac:dyDescent="0.25">
      <c r="A4114" s="14" t="str">
        <f>"02662480363"</f>
        <v>02662480363</v>
      </c>
      <c r="B4114" s="14" t="s">
        <v>9318</v>
      </c>
      <c r="C4114" s="14" t="s">
        <v>23</v>
      </c>
    </row>
    <row r="4115" spans="1:3" s="18" customFormat="1" ht="17.25" customHeight="1" x14ac:dyDescent="0.25">
      <c r="A4115" s="14" t="str">
        <f>"02831510363"</f>
        <v>02831510363</v>
      </c>
      <c r="B4115" s="14" t="s">
        <v>9327</v>
      </c>
      <c r="C4115" s="14" t="s">
        <v>23</v>
      </c>
    </row>
    <row r="4116" spans="1:3" s="18" customFormat="1" ht="17.25" customHeight="1" x14ac:dyDescent="0.25">
      <c r="A4116" s="14" t="str">
        <f>"03379970365"</f>
        <v>03379970365</v>
      </c>
      <c r="B4116" s="14" t="s">
        <v>9381</v>
      </c>
      <c r="C4116" s="14" t="s">
        <v>23</v>
      </c>
    </row>
    <row r="4117" spans="1:3" s="18" customFormat="1" ht="17.25" customHeight="1" x14ac:dyDescent="0.25">
      <c r="A4117" s="14" t="str">
        <f>"03656270364"</f>
        <v>03656270364</v>
      </c>
      <c r="B4117" s="14" t="s">
        <v>9319</v>
      </c>
      <c r="C4117" s="14" t="s">
        <v>23</v>
      </c>
    </row>
    <row r="4118" spans="1:3" s="18" customFormat="1" ht="17.25" customHeight="1" x14ac:dyDescent="0.25">
      <c r="A4118" s="14" t="str">
        <f>"00182600361"</f>
        <v>00182600361</v>
      </c>
      <c r="B4118" s="14" t="s">
        <v>9328</v>
      </c>
      <c r="C4118" s="14" t="s">
        <v>23</v>
      </c>
    </row>
    <row r="4119" spans="1:3" s="18" customFormat="1" ht="17.25" customHeight="1" x14ac:dyDescent="0.25">
      <c r="A4119" s="14" t="str">
        <f>"04028320366"</f>
        <v>04028320366</v>
      </c>
      <c r="B4119" s="14" t="s">
        <v>9380</v>
      </c>
      <c r="C4119" s="14" t="s">
        <v>23</v>
      </c>
    </row>
    <row r="4120" spans="1:3" s="18" customFormat="1" ht="17.25" customHeight="1" x14ac:dyDescent="0.25">
      <c r="A4120" s="14" t="str">
        <f>"03950900369"</f>
        <v>03950900369</v>
      </c>
      <c r="B4120" s="14" t="s">
        <v>9508</v>
      </c>
      <c r="C4120" s="14" t="s">
        <v>23</v>
      </c>
    </row>
    <row r="4121" spans="1:3" s="18" customFormat="1" ht="17.25" customHeight="1" x14ac:dyDescent="0.25">
      <c r="A4121" s="14" t="str">
        <f>"02261710368"</f>
        <v>02261710368</v>
      </c>
      <c r="B4121" s="14" t="s">
        <v>8923</v>
      </c>
      <c r="C4121" s="14" t="s">
        <v>23</v>
      </c>
    </row>
    <row r="4122" spans="1:3" s="18" customFormat="1" ht="17.25" customHeight="1" x14ac:dyDescent="0.25">
      <c r="A4122" s="14" t="str">
        <f>"00357450360"</f>
        <v>00357450360</v>
      </c>
      <c r="B4122" s="14" t="s">
        <v>3785</v>
      </c>
      <c r="C4122" s="14" t="s">
        <v>23</v>
      </c>
    </row>
    <row r="4123" spans="1:3" s="18" customFormat="1" ht="17.25" customHeight="1" x14ac:dyDescent="0.25">
      <c r="A4123" s="14" t="str">
        <f>"02784320364"</f>
        <v>02784320364</v>
      </c>
      <c r="B4123" s="14" t="s">
        <v>9269</v>
      </c>
      <c r="C4123" s="14" t="s">
        <v>23</v>
      </c>
    </row>
    <row r="4124" spans="1:3" s="18" customFormat="1" ht="17.25" customHeight="1" x14ac:dyDescent="0.25">
      <c r="A4124" s="14" t="str">
        <f>"02068280367"</f>
        <v>02068280367</v>
      </c>
      <c r="B4124" s="14" t="s">
        <v>9505</v>
      </c>
      <c r="C4124" s="14" t="s">
        <v>23</v>
      </c>
    </row>
    <row r="4125" spans="1:3" s="18" customFormat="1" ht="17.25" customHeight="1" x14ac:dyDescent="0.25">
      <c r="A4125" s="14" t="str">
        <f>"02919910360"</f>
        <v>02919910360</v>
      </c>
      <c r="B4125" s="14" t="s">
        <v>3921</v>
      </c>
      <c r="C4125" s="14" t="s">
        <v>23</v>
      </c>
    </row>
    <row r="4126" spans="1:3" s="18" customFormat="1" ht="17.25" customHeight="1" x14ac:dyDescent="0.25">
      <c r="A4126" s="14" t="s">
        <v>3854</v>
      </c>
      <c r="B4126" s="14" t="s">
        <v>3855</v>
      </c>
      <c r="C4126" s="14" t="s">
        <v>23</v>
      </c>
    </row>
    <row r="4127" spans="1:3" s="18" customFormat="1" ht="17.25" customHeight="1" x14ac:dyDescent="0.25">
      <c r="A4127" s="14" t="s">
        <v>6062</v>
      </c>
      <c r="B4127" s="14" t="s">
        <v>6063</v>
      </c>
      <c r="C4127" s="14" t="s">
        <v>23</v>
      </c>
    </row>
    <row r="4128" spans="1:3" s="18" customFormat="1" ht="17.25" customHeight="1" x14ac:dyDescent="0.25">
      <c r="A4128" s="14" t="s">
        <v>9179</v>
      </c>
      <c r="B4128" s="14" t="s">
        <v>9180</v>
      </c>
      <c r="C4128" s="14" t="s">
        <v>23</v>
      </c>
    </row>
    <row r="4129" spans="1:3" s="18" customFormat="1" ht="17.25" customHeight="1" x14ac:dyDescent="0.25">
      <c r="A4129" s="14" t="s">
        <v>6089</v>
      </c>
      <c r="B4129" s="14" t="s">
        <v>6090</v>
      </c>
      <c r="C4129" s="14" t="s">
        <v>23</v>
      </c>
    </row>
    <row r="4130" spans="1:3" s="18" customFormat="1" ht="17.25" customHeight="1" x14ac:dyDescent="0.25">
      <c r="A4130" s="14" t="s">
        <v>9811</v>
      </c>
      <c r="B4130" s="14" t="s">
        <v>9812</v>
      </c>
      <c r="C4130" s="14" t="s">
        <v>23</v>
      </c>
    </row>
    <row r="4131" spans="1:3" s="18" customFormat="1" ht="17.25" customHeight="1" x14ac:dyDescent="0.25">
      <c r="A4131" s="14" t="s">
        <v>9261</v>
      </c>
      <c r="B4131" s="14" t="s">
        <v>9262</v>
      </c>
      <c r="C4131" s="14" t="s">
        <v>23</v>
      </c>
    </row>
    <row r="4132" spans="1:3" s="18" customFormat="1" ht="17.25" customHeight="1" x14ac:dyDescent="0.25">
      <c r="A4132" s="14" t="str">
        <f>"02497160362"</f>
        <v>02497160362</v>
      </c>
      <c r="B4132" s="14" t="s">
        <v>4571</v>
      </c>
      <c r="C4132" s="14" t="s">
        <v>23</v>
      </c>
    </row>
    <row r="4133" spans="1:3" s="18" customFormat="1" ht="17.25" customHeight="1" x14ac:dyDescent="0.25">
      <c r="A4133" s="14" t="str">
        <f>"02406810362"</f>
        <v>02406810362</v>
      </c>
      <c r="B4133" s="14" t="s">
        <v>4638</v>
      </c>
      <c r="C4133" s="14" t="s">
        <v>23</v>
      </c>
    </row>
    <row r="4134" spans="1:3" s="18" customFormat="1" ht="17.25" customHeight="1" x14ac:dyDescent="0.25">
      <c r="A4134" s="14" t="s">
        <v>3903</v>
      </c>
      <c r="B4134" s="14" t="s">
        <v>3904</v>
      </c>
      <c r="C4134" s="14" t="s">
        <v>23</v>
      </c>
    </row>
    <row r="4135" spans="1:3" s="18" customFormat="1" ht="17.25" customHeight="1" x14ac:dyDescent="0.25">
      <c r="A4135" s="14" t="s">
        <v>4200</v>
      </c>
      <c r="B4135" s="14" t="s">
        <v>4201</v>
      </c>
      <c r="C4135" s="14" t="s">
        <v>23</v>
      </c>
    </row>
    <row r="4136" spans="1:3" s="18" customFormat="1" ht="17.25" customHeight="1" x14ac:dyDescent="0.25">
      <c r="A4136" s="14" t="s">
        <v>3807</v>
      </c>
      <c r="B4136" s="14" t="s">
        <v>3808</v>
      </c>
      <c r="C4136" s="14" t="s">
        <v>23</v>
      </c>
    </row>
    <row r="4137" spans="1:3" s="18" customFormat="1" ht="17.25" customHeight="1" x14ac:dyDescent="0.25">
      <c r="A4137" s="14" t="s">
        <v>4792</v>
      </c>
      <c r="B4137" s="14" t="s">
        <v>4793</v>
      </c>
      <c r="C4137" s="14" t="s">
        <v>23</v>
      </c>
    </row>
    <row r="4138" spans="1:3" s="18" customFormat="1" ht="17.25" customHeight="1" x14ac:dyDescent="0.25">
      <c r="A4138" s="14" t="str">
        <f>"02395660364"</f>
        <v>02395660364</v>
      </c>
      <c r="B4138" s="14" t="s">
        <v>4865</v>
      </c>
      <c r="C4138" s="14" t="s">
        <v>23</v>
      </c>
    </row>
    <row r="4139" spans="1:3" s="18" customFormat="1" ht="17.25" customHeight="1" x14ac:dyDescent="0.25">
      <c r="A4139" s="14" t="s">
        <v>4820</v>
      </c>
      <c r="B4139" s="14" t="s">
        <v>4821</v>
      </c>
      <c r="C4139" s="14" t="s">
        <v>23</v>
      </c>
    </row>
    <row r="4140" spans="1:3" s="18" customFormat="1" ht="17.25" customHeight="1" x14ac:dyDescent="0.25">
      <c r="A4140" s="14" t="s">
        <v>6687</v>
      </c>
      <c r="B4140" s="14" t="s">
        <v>6688</v>
      </c>
      <c r="C4140" s="14" t="s">
        <v>23</v>
      </c>
    </row>
    <row r="4141" spans="1:3" s="18" customFormat="1" ht="17.25" customHeight="1" x14ac:dyDescent="0.25">
      <c r="A4141" s="14" t="s">
        <v>9143</v>
      </c>
      <c r="B4141" s="14" t="s">
        <v>9144</v>
      </c>
      <c r="C4141" s="14" t="s">
        <v>23</v>
      </c>
    </row>
    <row r="4142" spans="1:3" s="18" customFormat="1" ht="17.25" customHeight="1" x14ac:dyDescent="0.25">
      <c r="A4142" s="14" t="s">
        <v>9478</v>
      </c>
      <c r="B4142" s="14" t="s">
        <v>9479</v>
      </c>
      <c r="C4142" s="14" t="s">
        <v>23</v>
      </c>
    </row>
    <row r="4143" spans="1:3" s="18" customFormat="1" ht="17.25" customHeight="1" x14ac:dyDescent="0.25">
      <c r="A4143" s="14" t="s">
        <v>4331</v>
      </c>
      <c r="B4143" s="14" t="s">
        <v>4332</v>
      </c>
      <c r="C4143" s="14" t="s">
        <v>23</v>
      </c>
    </row>
    <row r="4144" spans="1:3" s="18" customFormat="1" ht="17.25" customHeight="1" x14ac:dyDescent="0.25">
      <c r="A4144" s="14" t="str">
        <f>"02816160366"</f>
        <v>02816160366</v>
      </c>
      <c r="B4144" s="14" t="s">
        <v>4175</v>
      </c>
      <c r="C4144" s="14" t="s">
        <v>23</v>
      </c>
    </row>
    <row r="4145" spans="1:3" s="18" customFormat="1" ht="17.25" customHeight="1" x14ac:dyDescent="0.25">
      <c r="A4145" s="14" t="s">
        <v>4137</v>
      </c>
      <c r="B4145" s="14" t="s">
        <v>4138</v>
      </c>
      <c r="C4145" s="14" t="s">
        <v>23</v>
      </c>
    </row>
    <row r="4146" spans="1:3" s="18" customFormat="1" ht="17.25" customHeight="1" x14ac:dyDescent="0.25">
      <c r="A4146" s="14" t="s">
        <v>4001</v>
      </c>
      <c r="B4146" s="14" t="s">
        <v>4002</v>
      </c>
      <c r="C4146" s="14" t="s">
        <v>23</v>
      </c>
    </row>
    <row r="4147" spans="1:3" s="18" customFormat="1" ht="17.25" customHeight="1" x14ac:dyDescent="0.25">
      <c r="A4147" s="14" t="s">
        <v>4822</v>
      </c>
      <c r="B4147" s="14" t="s">
        <v>4823</v>
      </c>
      <c r="C4147" s="14" t="s">
        <v>23</v>
      </c>
    </row>
    <row r="4148" spans="1:3" s="18" customFormat="1" ht="17.25" customHeight="1" x14ac:dyDescent="0.25">
      <c r="A4148" s="14" t="s">
        <v>5929</v>
      </c>
      <c r="B4148" s="14" t="s">
        <v>5930</v>
      </c>
      <c r="C4148" s="14" t="s">
        <v>2519</v>
      </c>
    </row>
    <row r="4149" spans="1:3" s="18" customFormat="1" ht="17.25" customHeight="1" x14ac:dyDescent="0.25">
      <c r="A4149" s="14" t="str">
        <f>"06301060635"</f>
        <v>06301060635</v>
      </c>
      <c r="B4149" s="14" t="s">
        <v>10552</v>
      </c>
      <c r="C4149" s="14" t="s">
        <v>2519</v>
      </c>
    </row>
    <row r="4150" spans="1:3" s="18" customFormat="1" ht="17.25" customHeight="1" x14ac:dyDescent="0.25">
      <c r="A4150" s="14" t="s">
        <v>7936</v>
      </c>
      <c r="B4150" s="14" t="s">
        <v>7937</v>
      </c>
      <c r="C4150" s="14" t="s">
        <v>2519</v>
      </c>
    </row>
    <row r="4151" spans="1:3" s="18" customFormat="1" ht="17.25" customHeight="1" x14ac:dyDescent="0.25">
      <c r="A4151" s="14" t="s">
        <v>2517</v>
      </c>
      <c r="B4151" s="14" t="s">
        <v>2518</v>
      </c>
      <c r="C4151" s="14" t="s">
        <v>2519</v>
      </c>
    </row>
    <row r="4152" spans="1:3" s="18" customFormat="1" ht="17.25" customHeight="1" x14ac:dyDescent="0.25">
      <c r="A4152" s="14" t="s">
        <v>3457</v>
      </c>
      <c r="B4152" s="14" t="s">
        <v>3458</v>
      </c>
      <c r="C4152" s="14" t="s">
        <v>2519</v>
      </c>
    </row>
    <row r="4153" spans="1:3" s="18" customFormat="1" ht="17.25" customHeight="1" x14ac:dyDescent="0.25">
      <c r="A4153" s="14" t="s">
        <v>3697</v>
      </c>
      <c r="B4153" s="14" t="s">
        <v>3698</v>
      </c>
      <c r="C4153" s="14" t="s">
        <v>2519</v>
      </c>
    </row>
    <row r="4154" spans="1:3" s="18" customFormat="1" ht="17.25" customHeight="1" x14ac:dyDescent="0.25">
      <c r="A4154" s="14" t="s">
        <v>8353</v>
      </c>
      <c r="B4154" s="14" t="s">
        <v>8354</v>
      </c>
      <c r="C4154" s="14" t="s">
        <v>2519</v>
      </c>
    </row>
    <row r="4155" spans="1:3" s="18" customFormat="1" ht="17.25" customHeight="1" x14ac:dyDescent="0.25">
      <c r="A4155" s="14" t="s">
        <v>9882</v>
      </c>
      <c r="B4155" s="14" t="s">
        <v>9883</v>
      </c>
      <c r="C4155" s="14" t="s">
        <v>2519</v>
      </c>
    </row>
    <row r="4156" spans="1:3" s="18" customFormat="1" ht="17.25" customHeight="1" x14ac:dyDescent="0.25">
      <c r="A4156" s="14" t="s">
        <v>8187</v>
      </c>
      <c r="B4156" s="14" t="s">
        <v>8188</v>
      </c>
      <c r="C4156" s="14" t="s">
        <v>2519</v>
      </c>
    </row>
    <row r="4157" spans="1:3" s="18" customFormat="1" ht="17.25" customHeight="1" x14ac:dyDescent="0.25">
      <c r="A4157" s="14" t="s">
        <v>6416</v>
      </c>
      <c r="B4157" s="14" t="s">
        <v>6417</v>
      </c>
      <c r="C4157" s="14" t="s">
        <v>2519</v>
      </c>
    </row>
    <row r="4158" spans="1:3" s="18" customFormat="1" ht="17.25" customHeight="1" x14ac:dyDescent="0.25">
      <c r="A4158" s="14" t="s">
        <v>3699</v>
      </c>
      <c r="B4158" s="14" t="s">
        <v>3700</v>
      </c>
      <c r="C4158" s="14" t="s">
        <v>2519</v>
      </c>
    </row>
    <row r="4159" spans="1:3" s="18" customFormat="1" ht="17.25" customHeight="1" x14ac:dyDescent="0.25">
      <c r="A4159" s="14" t="s">
        <v>9824</v>
      </c>
      <c r="B4159" s="14" t="s">
        <v>9825</v>
      </c>
      <c r="C4159" s="14" t="s">
        <v>2519</v>
      </c>
    </row>
    <row r="4160" spans="1:3" s="18" customFormat="1" ht="17.25" customHeight="1" x14ac:dyDescent="0.25">
      <c r="A4160" s="14" t="s">
        <v>9815</v>
      </c>
      <c r="B4160" s="14" t="s">
        <v>9816</v>
      </c>
      <c r="C4160" s="14" t="s">
        <v>2519</v>
      </c>
    </row>
    <row r="4161" spans="1:3" s="18" customFormat="1" ht="17.25" customHeight="1" x14ac:dyDescent="0.25">
      <c r="A4161" s="14" t="str">
        <f>"06754971213"</f>
        <v>06754971213</v>
      </c>
      <c r="B4161" s="14" t="s">
        <v>5947</v>
      </c>
      <c r="C4161" s="14" t="s">
        <v>2519</v>
      </c>
    </row>
    <row r="4162" spans="1:3" s="18" customFormat="1" ht="17.25" customHeight="1" x14ac:dyDescent="0.25">
      <c r="A4162" s="14" t="s">
        <v>8000</v>
      </c>
      <c r="B4162" s="14" t="s">
        <v>8001</v>
      </c>
      <c r="C4162" s="14" t="s">
        <v>2519</v>
      </c>
    </row>
    <row r="4163" spans="1:3" s="18" customFormat="1" ht="17.25" customHeight="1" x14ac:dyDescent="0.25">
      <c r="A4163" s="14" t="str">
        <f>"05229091219"</f>
        <v>05229091219</v>
      </c>
      <c r="B4163" s="14" t="s">
        <v>8296</v>
      </c>
      <c r="C4163" s="14" t="s">
        <v>2519</v>
      </c>
    </row>
    <row r="4164" spans="1:3" s="18" customFormat="1" ht="17.25" customHeight="1" x14ac:dyDescent="0.25">
      <c r="A4164" s="14" t="s">
        <v>3568</v>
      </c>
      <c r="B4164" s="14" t="s">
        <v>3569</v>
      </c>
      <c r="C4164" s="14" t="s">
        <v>2519</v>
      </c>
    </row>
    <row r="4165" spans="1:3" s="18" customFormat="1" ht="17.25" customHeight="1" x14ac:dyDescent="0.25">
      <c r="A4165" s="14" t="s">
        <v>7440</v>
      </c>
      <c r="B4165" s="14" t="s">
        <v>7441</v>
      </c>
      <c r="C4165" s="14" t="s">
        <v>2519</v>
      </c>
    </row>
    <row r="4166" spans="1:3" s="18" customFormat="1" ht="17.25" customHeight="1" x14ac:dyDescent="0.25">
      <c r="A4166" s="14" t="s">
        <v>5810</v>
      </c>
      <c r="B4166" s="14" t="s">
        <v>5811</v>
      </c>
      <c r="C4166" s="14" t="s">
        <v>2519</v>
      </c>
    </row>
    <row r="4167" spans="1:3" s="18" customFormat="1" ht="17.25" customHeight="1" x14ac:dyDescent="0.25">
      <c r="A4167" s="14" t="str">
        <f>"06955821217"</f>
        <v>06955821217</v>
      </c>
      <c r="B4167" s="14" t="s">
        <v>8257</v>
      </c>
      <c r="C4167" s="14" t="s">
        <v>2519</v>
      </c>
    </row>
    <row r="4168" spans="1:3" s="18" customFormat="1" ht="17.25" customHeight="1" x14ac:dyDescent="0.25">
      <c r="A4168" s="14" t="s">
        <v>9695</v>
      </c>
      <c r="B4168" s="14" t="s">
        <v>9696</v>
      </c>
      <c r="C4168" s="14" t="s">
        <v>2519</v>
      </c>
    </row>
    <row r="4169" spans="1:3" s="18" customFormat="1" ht="17.25" customHeight="1" x14ac:dyDescent="0.25">
      <c r="A4169" s="14" t="str">
        <f>"06095681216"</f>
        <v>06095681216</v>
      </c>
      <c r="B4169" s="14" t="s">
        <v>10298</v>
      </c>
      <c r="C4169" s="14" t="s">
        <v>2519</v>
      </c>
    </row>
    <row r="4170" spans="1:3" s="18" customFormat="1" ht="17.25" customHeight="1" x14ac:dyDescent="0.25">
      <c r="A4170" s="14" t="str">
        <f>"07458941213"</f>
        <v>07458941213</v>
      </c>
      <c r="B4170" s="14" t="s">
        <v>8149</v>
      </c>
      <c r="C4170" s="14" t="s">
        <v>2519</v>
      </c>
    </row>
    <row r="4171" spans="1:3" s="18" customFormat="1" ht="17.25" customHeight="1" x14ac:dyDescent="0.25">
      <c r="A4171" s="14" t="str">
        <f>"07078061210"</f>
        <v>07078061210</v>
      </c>
      <c r="B4171" s="14" t="s">
        <v>5698</v>
      </c>
      <c r="C4171" s="14" t="s">
        <v>2519</v>
      </c>
    </row>
    <row r="4172" spans="1:3" s="18" customFormat="1" ht="17.25" customHeight="1" x14ac:dyDescent="0.25">
      <c r="A4172" s="14" t="s">
        <v>6110</v>
      </c>
      <c r="B4172" s="14" t="s">
        <v>6111</v>
      </c>
      <c r="C4172" s="14" t="s">
        <v>2519</v>
      </c>
    </row>
    <row r="4173" spans="1:3" s="18" customFormat="1" ht="17.25" customHeight="1" x14ac:dyDescent="0.25">
      <c r="A4173" s="14" t="s">
        <v>5176</v>
      </c>
      <c r="B4173" s="14" t="s">
        <v>5177</v>
      </c>
      <c r="C4173" s="14" t="s">
        <v>2519</v>
      </c>
    </row>
    <row r="4174" spans="1:3" s="18" customFormat="1" ht="17.25" customHeight="1" x14ac:dyDescent="0.25">
      <c r="A4174" s="14" t="s">
        <v>5048</v>
      </c>
      <c r="B4174" s="14" t="s">
        <v>5049</v>
      </c>
      <c r="C4174" s="14" t="s">
        <v>2519</v>
      </c>
    </row>
    <row r="4175" spans="1:3" s="18" customFormat="1" ht="17.25" customHeight="1" x14ac:dyDescent="0.25">
      <c r="A4175" s="14" t="s">
        <v>6117</v>
      </c>
      <c r="B4175" s="14" t="s">
        <v>6118</v>
      </c>
      <c r="C4175" s="14" t="s">
        <v>2519</v>
      </c>
    </row>
    <row r="4176" spans="1:3" s="18" customFormat="1" ht="17.25" customHeight="1" x14ac:dyDescent="0.25">
      <c r="A4176" s="14" t="str">
        <f>"03990551214"</f>
        <v>03990551214</v>
      </c>
      <c r="B4176" s="14" t="s">
        <v>3616</v>
      </c>
      <c r="C4176" s="14" t="s">
        <v>2519</v>
      </c>
    </row>
    <row r="4177" spans="1:3" s="18" customFormat="1" ht="17.25" customHeight="1" x14ac:dyDescent="0.25">
      <c r="A4177" s="14" t="s">
        <v>9964</v>
      </c>
      <c r="B4177" s="14" t="s">
        <v>9965</v>
      </c>
      <c r="C4177" s="14" t="s">
        <v>2519</v>
      </c>
    </row>
    <row r="4178" spans="1:3" s="18" customFormat="1" ht="17.25" customHeight="1" x14ac:dyDescent="0.25">
      <c r="A4178" s="14" t="s">
        <v>3572</v>
      </c>
      <c r="B4178" s="14" t="s">
        <v>3573</v>
      </c>
      <c r="C4178" s="14" t="s">
        <v>2519</v>
      </c>
    </row>
    <row r="4179" spans="1:3" s="18" customFormat="1" ht="17.25" customHeight="1" x14ac:dyDescent="0.25">
      <c r="A4179" s="14" t="s">
        <v>9822</v>
      </c>
      <c r="B4179" s="14" t="s">
        <v>9823</v>
      </c>
      <c r="C4179" s="14" t="s">
        <v>2519</v>
      </c>
    </row>
    <row r="4180" spans="1:3" s="18" customFormat="1" ht="17.25" customHeight="1" x14ac:dyDescent="0.25">
      <c r="A4180" s="14" t="s">
        <v>3570</v>
      </c>
      <c r="B4180" s="14" t="s">
        <v>3571</v>
      </c>
      <c r="C4180" s="14" t="s">
        <v>2519</v>
      </c>
    </row>
    <row r="4181" spans="1:3" s="18" customFormat="1" ht="17.25" customHeight="1" x14ac:dyDescent="0.25">
      <c r="A4181" s="14" t="str">
        <f>"02010100655"</f>
        <v>02010100655</v>
      </c>
      <c r="B4181" s="14" t="s">
        <v>2940</v>
      </c>
      <c r="C4181" s="14" t="s">
        <v>2519</v>
      </c>
    </row>
    <row r="4182" spans="1:3" s="18" customFormat="1" ht="17.25" customHeight="1" x14ac:dyDescent="0.25">
      <c r="A4182" s="14" t="str">
        <f>"02857731216"</f>
        <v>02857731216</v>
      </c>
      <c r="B4182" s="14" t="s">
        <v>7101</v>
      </c>
      <c r="C4182" s="14" t="s">
        <v>2519</v>
      </c>
    </row>
    <row r="4183" spans="1:3" s="18" customFormat="1" ht="17.25" customHeight="1" x14ac:dyDescent="0.25">
      <c r="A4183" s="14" t="s">
        <v>5927</v>
      </c>
      <c r="B4183" s="14" t="s">
        <v>5928</v>
      </c>
      <c r="C4183" s="14" t="s">
        <v>2519</v>
      </c>
    </row>
    <row r="4184" spans="1:3" s="18" customFormat="1" ht="17.25" customHeight="1" x14ac:dyDescent="0.25">
      <c r="A4184" s="14" t="str">
        <f>"04197581210"</f>
        <v>04197581210</v>
      </c>
      <c r="B4184" s="14" t="s">
        <v>6793</v>
      </c>
      <c r="C4184" s="14" t="s">
        <v>2519</v>
      </c>
    </row>
    <row r="4185" spans="1:3" s="18" customFormat="1" ht="17.25" customHeight="1" x14ac:dyDescent="0.25">
      <c r="A4185" s="14" t="s">
        <v>6114</v>
      </c>
      <c r="B4185" s="14" t="s">
        <v>6115</v>
      </c>
      <c r="C4185" s="14" t="s">
        <v>2519</v>
      </c>
    </row>
    <row r="4186" spans="1:3" s="18" customFormat="1" ht="17.25" customHeight="1" x14ac:dyDescent="0.25">
      <c r="A4186" s="14" t="s">
        <v>9993</v>
      </c>
      <c r="B4186" s="14" t="s">
        <v>9994</v>
      </c>
      <c r="C4186" s="14" t="s">
        <v>2519</v>
      </c>
    </row>
    <row r="4187" spans="1:3" s="18" customFormat="1" ht="17.25" customHeight="1" x14ac:dyDescent="0.25">
      <c r="A4187" s="14" t="s">
        <v>5057</v>
      </c>
      <c r="B4187" s="14" t="s">
        <v>5058</v>
      </c>
      <c r="C4187" s="14" t="s">
        <v>2519</v>
      </c>
    </row>
    <row r="4188" spans="1:3" s="18" customFormat="1" ht="17.25" customHeight="1" x14ac:dyDescent="0.25">
      <c r="A4188" s="14">
        <v>94062960631</v>
      </c>
      <c r="B4188" s="14" t="s">
        <v>2942</v>
      </c>
      <c r="C4188" s="14" t="s">
        <v>2519</v>
      </c>
    </row>
    <row r="4189" spans="1:3" s="18" customFormat="1" ht="17.25" customHeight="1" x14ac:dyDescent="0.25">
      <c r="A4189" s="14" t="str">
        <f>"06610861210"</f>
        <v>06610861210</v>
      </c>
      <c r="B4189" s="14" t="s">
        <v>5087</v>
      </c>
      <c r="C4189" s="14" t="s">
        <v>2519</v>
      </c>
    </row>
    <row r="4190" spans="1:3" s="18" customFormat="1" ht="17.25" customHeight="1" x14ac:dyDescent="0.25">
      <c r="A4190" s="14" t="s">
        <v>3578</v>
      </c>
      <c r="B4190" s="14" t="s">
        <v>3579</v>
      </c>
      <c r="C4190" s="14" t="s">
        <v>2519</v>
      </c>
    </row>
    <row r="4191" spans="1:3" s="18" customFormat="1" ht="17.25" customHeight="1" x14ac:dyDescent="0.25">
      <c r="A4191" s="14" t="str">
        <f>"02856861212"</f>
        <v>02856861212</v>
      </c>
      <c r="B4191" s="14" t="s">
        <v>2943</v>
      </c>
      <c r="C4191" s="14" t="s">
        <v>2519</v>
      </c>
    </row>
    <row r="4192" spans="1:3" s="18" customFormat="1" ht="17.25" customHeight="1" x14ac:dyDescent="0.25">
      <c r="A4192" s="14" t="str">
        <f>"07723471210"</f>
        <v>07723471210</v>
      </c>
      <c r="B4192" s="14" t="s">
        <v>5313</v>
      </c>
      <c r="C4192" s="14" t="s">
        <v>2519</v>
      </c>
    </row>
    <row r="4193" spans="1:3" s="18" customFormat="1" ht="17.25" customHeight="1" x14ac:dyDescent="0.25">
      <c r="A4193" s="14" t="str">
        <f>"09160081213"</f>
        <v>09160081213</v>
      </c>
      <c r="B4193" s="14" t="s">
        <v>9893</v>
      </c>
      <c r="C4193" s="14" t="s">
        <v>2519</v>
      </c>
    </row>
    <row r="4194" spans="1:3" s="18" customFormat="1" ht="17.25" customHeight="1" x14ac:dyDescent="0.25">
      <c r="A4194" s="14" t="str">
        <f>"08985161218"</f>
        <v>08985161218</v>
      </c>
      <c r="B4194" s="14" t="s">
        <v>6187</v>
      </c>
      <c r="C4194" s="14" t="s">
        <v>2519</v>
      </c>
    </row>
    <row r="4195" spans="1:3" s="18" customFormat="1" ht="17.25" customHeight="1" x14ac:dyDescent="0.25">
      <c r="A4195" s="14" t="str">
        <f>"06273991213"</f>
        <v>06273991213</v>
      </c>
      <c r="B4195" s="14" t="s">
        <v>7414</v>
      </c>
      <c r="C4195" s="14" t="s">
        <v>2519</v>
      </c>
    </row>
    <row r="4196" spans="1:3" s="18" customFormat="1" ht="17.25" customHeight="1" x14ac:dyDescent="0.25">
      <c r="A4196" s="14" t="str">
        <f>"03366320632"</f>
        <v>03366320632</v>
      </c>
      <c r="B4196" s="14" t="s">
        <v>8051</v>
      </c>
      <c r="C4196" s="14" t="s">
        <v>2519</v>
      </c>
    </row>
    <row r="4197" spans="1:3" s="18" customFormat="1" ht="17.25" customHeight="1" x14ac:dyDescent="0.25">
      <c r="A4197" s="14" t="str">
        <f>"07923211218"</f>
        <v>07923211218</v>
      </c>
      <c r="B4197" s="14" t="s">
        <v>4812</v>
      </c>
      <c r="C4197" s="14" t="s">
        <v>2519</v>
      </c>
    </row>
    <row r="4198" spans="1:3" s="18" customFormat="1" ht="17.25" customHeight="1" x14ac:dyDescent="0.25">
      <c r="A4198" s="14" t="str">
        <f>"05873230634"</f>
        <v>05873230634</v>
      </c>
      <c r="B4198" s="14" t="s">
        <v>4966</v>
      </c>
      <c r="C4198" s="14" t="s">
        <v>2519</v>
      </c>
    </row>
    <row r="4199" spans="1:3" s="18" customFormat="1" ht="17.25" customHeight="1" x14ac:dyDescent="0.25">
      <c r="A4199" s="14" t="str">
        <f>"07920321218"</f>
        <v>07920321218</v>
      </c>
      <c r="B4199" s="14" t="s">
        <v>9664</v>
      </c>
      <c r="C4199" s="14" t="s">
        <v>2519</v>
      </c>
    </row>
    <row r="4200" spans="1:3" s="18" customFormat="1" ht="17.25" customHeight="1" x14ac:dyDescent="0.25">
      <c r="A4200" s="14" t="s">
        <v>3701</v>
      </c>
      <c r="B4200" s="14" t="s">
        <v>3702</v>
      </c>
      <c r="C4200" s="14" t="s">
        <v>2519</v>
      </c>
    </row>
    <row r="4201" spans="1:3" s="18" customFormat="1" ht="17.25" customHeight="1" x14ac:dyDescent="0.25">
      <c r="A4201" s="14" t="s">
        <v>9890</v>
      </c>
      <c r="B4201" s="14" t="s">
        <v>9891</v>
      </c>
      <c r="C4201" s="14" t="s">
        <v>2519</v>
      </c>
    </row>
    <row r="4202" spans="1:3" s="18" customFormat="1" ht="17.25" customHeight="1" x14ac:dyDescent="0.25">
      <c r="A4202" s="14" t="s">
        <v>6036</v>
      </c>
      <c r="B4202" s="14" t="s">
        <v>6037</v>
      </c>
      <c r="C4202" s="14" t="s">
        <v>2519</v>
      </c>
    </row>
    <row r="4203" spans="1:3" s="18" customFormat="1" ht="17.25" customHeight="1" x14ac:dyDescent="0.25">
      <c r="A4203" s="14" t="s">
        <v>8007</v>
      </c>
      <c r="B4203" s="14" t="s">
        <v>8008</v>
      </c>
      <c r="C4203" s="14" t="s">
        <v>2519</v>
      </c>
    </row>
    <row r="4204" spans="1:3" s="18" customFormat="1" ht="17.25" customHeight="1" x14ac:dyDescent="0.25">
      <c r="A4204" s="14" t="str">
        <f>"06039021214"</f>
        <v>06039021214</v>
      </c>
      <c r="B4204" s="14" t="s">
        <v>4008</v>
      </c>
      <c r="C4204" s="14" t="s">
        <v>2519</v>
      </c>
    </row>
    <row r="4205" spans="1:3" s="18" customFormat="1" ht="17.25" customHeight="1" x14ac:dyDescent="0.25">
      <c r="A4205" s="14" t="s">
        <v>8269</v>
      </c>
      <c r="B4205" s="14" t="s">
        <v>8270</v>
      </c>
      <c r="C4205" s="14" t="s">
        <v>2519</v>
      </c>
    </row>
    <row r="4206" spans="1:3" s="18" customFormat="1" ht="17.25" customHeight="1" x14ac:dyDescent="0.25">
      <c r="A4206" s="14" t="str">
        <f>"02196610030"</f>
        <v>02196610030</v>
      </c>
      <c r="B4206" s="14" t="s">
        <v>99</v>
      </c>
      <c r="C4206" s="14" t="s">
        <v>100</v>
      </c>
    </row>
    <row r="4207" spans="1:3" s="18" customFormat="1" ht="17.25" customHeight="1" x14ac:dyDescent="0.25">
      <c r="A4207" s="14" t="str">
        <f>"01359040035"</f>
        <v>01359040035</v>
      </c>
      <c r="B4207" s="14" t="s">
        <v>1093</v>
      </c>
      <c r="C4207" s="14" t="s">
        <v>100</v>
      </c>
    </row>
    <row r="4208" spans="1:3" s="18" customFormat="1" ht="17.25" customHeight="1" x14ac:dyDescent="0.25">
      <c r="A4208" s="14" t="s">
        <v>1228</v>
      </c>
      <c r="B4208" s="14" t="s">
        <v>1229</v>
      </c>
      <c r="C4208" s="14" t="s">
        <v>100</v>
      </c>
    </row>
    <row r="4209" spans="1:3" s="18" customFormat="1" ht="17.25" customHeight="1" x14ac:dyDescent="0.25">
      <c r="A4209" s="14" t="str">
        <f>"03764710103"</f>
        <v>03764710103</v>
      </c>
      <c r="B4209" s="14" t="s">
        <v>7123</v>
      </c>
      <c r="C4209" s="14" t="s">
        <v>100</v>
      </c>
    </row>
    <row r="4210" spans="1:3" s="18" customFormat="1" ht="17.25" customHeight="1" x14ac:dyDescent="0.25">
      <c r="A4210" s="14" t="s">
        <v>667</v>
      </c>
      <c r="B4210" s="14" t="s">
        <v>668</v>
      </c>
      <c r="C4210" s="14" t="s">
        <v>100</v>
      </c>
    </row>
    <row r="4211" spans="1:3" s="18" customFormat="1" ht="17.25" customHeight="1" x14ac:dyDescent="0.25">
      <c r="A4211" s="14" t="str">
        <f>"00056660913"</f>
        <v>00056660913</v>
      </c>
      <c r="B4211" s="14" t="s">
        <v>7542</v>
      </c>
      <c r="C4211" s="14" t="s">
        <v>7077</v>
      </c>
    </row>
    <row r="4212" spans="1:3" s="18" customFormat="1" ht="17.25" customHeight="1" x14ac:dyDescent="0.25">
      <c r="A4212" s="14" t="str">
        <f>"01439940915"</f>
        <v>01439940915</v>
      </c>
      <c r="B4212" s="14" t="s">
        <v>9723</v>
      </c>
      <c r="C4212" s="14" t="s">
        <v>7077</v>
      </c>
    </row>
    <row r="4213" spans="1:3" s="18" customFormat="1" ht="17.25" customHeight="1" x14ac:dyDescent="0.25">
      <c r="A4213" s="14" t="str">
        <f>"00085020915"</f>
        <v>00085020915</v>
      </c>
      <c r="B4213" s="14" t="s">
        <v>7076</v>
      </c>
      <c r="C4213" s="14" t="s">
        <v>7077</v>
      </c>
    </row>
    <row r="4214" spans="1:3" ht="17.25" customHeight="1" x14ac:dyDescent="0.25">
      <c r="A4214" s="14" t="str">
        <f>"01122780958"</f>
        <v>01122780958</v>
      </c>
      <c r="B4214" s="14" t="s">
        <v>8307</v>
      </c>
      <c r="C4214" s="14" t="s">
        <v>2893</v>
      </c>
    </row>
    <row r="4215" spans="1:3" ht="17.25" customHeight="1" x14ac:dyDescent="0.25">
      <c r="A4215" s="14" t="str">
        <f>"03753250921"</f>
        <v>03753250921</v>
      </c>
      <c r="B4215" s="14" t="s">
        <v>6237</v>
      </c>
      <c r="C4215" s="14" t="s">
        <v>2893</v>
      </c>
    </row>
    <row r="4216" spans="1:3" ht="17.25" customHeight="1" x14ac:dyDescent="0.25">
      <c r="A4216" s="14" t="str">
        <f>"01093170957"</f>
        <v>01093170957</v>
      </c>
      <c r="B4216" s="14" t="s">
        <v>8099</v>
      </c>
      <c r="C4216" s="14" t="s">
        <v>2893</v>
      </c>
    </row>
    <row r="4217" spans="1:3" ht="17.25" customHeight="1" x14ac:dyDescent="0.25">
      <c r="A4217" s="14" t="s">
        <v>9025</v>
      </c>
      <c r="B4217" s="14" t="s">
        <v>9026</v>
      </c>
      <c r="C4217" s="14" t="s">
        <v>2893</v>
      </c>
    </row>
    <row r="4218" spans="1:3" ht="17.25" customHeight="1" x14ac:dyDescent="0.25">
      <c r="A4218" s="14" t="str">
        <f>"00042370957"</f>
        <v>00042370957</v>
      </c>
      <c r="B4218" s="14" t="s">
        <v>6088</v>
      </c>
      <c r="C4218" s="14" t="s">
        <v>2893</v>
      </c>
    </row>
    <row r="4219" spans="1:3" ht="17.25" customHeight="1" x14ac:dyDescent="0.25">
      <c r="A4219" s="14" t="str">
        <f>"00364890954"</f>
        <v>00364890954</v>
      </c>
      <c r="B4219" s="14" t="s">
        <v>8101</v>
      </c>
      <c r="C4219" s="14" t="s">
        <v>2893</v>
      </c>
    </row>
    <row r="4220" spans="1:3" ht="17.25" customHeight="1" x14ac:dyDescent="0.25">
      <c r="A4220" s="14" t="s">
        <v>6235</v>
      </c>
      <c r="B4220" s="14" t="s">
        <v>6236</v>
      </c>
      <c r="C4220" s="14" t="s">
        <v>2893</v>
      </c>
    </row>
    <row r="4221" spans="1:3" ht="17.25" customHeight="1" x14ac:dyDescent="0.25">
      <c r="A4221" s="14" t="str">
        <f>"00708690953"</f>
        <v>00708690953</v>
      </c>
      <c r="B4221" s="14" t="s">
        <v>8093</v>
      </c>
      <c r="C4221" s="14" t="s">
        <v>2893</v>
      </c>
    </row>
    <row r="4222" spans="1:3" ht="17.25" customHeight="1" x14ac:dyDescent="0.25">
      <c r="A4222" s="14" t="s">
        <v>8097</v>
      </c>
      <c r="B4222" s="14" t="s">
        <v>8098</v>
      </c>
      <c r="C4222" s="14" t="s">
        <v>2893</v>
      </c>
    </row>
    <row r="4223" spans="1:3" ht="17.25" customHeight="1" x14ac:dyDescent="0.25">
      <c r="A4223" s="14" t="s">
        <v>8669</v>
      </c>
      <c r="B4223" s="14" t="s">
        <v>8670</v>
      </c>
      <c r="C4223" s="14" t="s">
        <v>2893</v>
      </c>
    </row>
    <row r="4224" spans="1:3" ht="17.25" customHeight="1" x14ac:dyDescent="0.25">
      <c r="A4224" s="14" t="str">
        <f>"01142140951"</f>
        <v>01142140951</v>
      </c>
      <c r="B4224" s="14" t="s">
        <v>2892</v>
      </c>
      <c r="C4224" s="14" t="s">
        <v>2893</v>
      </c>
    </row>
    <row r="4225" spans="1:3" ht="17.25" customHeight="1" x14ac:dyDescent="0.25">
      <c r="A4225" s="14" t="str">
        <f>"01207760958"</f>
        <v>01207760958</v>
      </c>
      <c r="B4225" s="14" t="s">
        <v>6794</v>
      </c>
      <c r="C4225" s="14" t="s">
        <v>2893</v>
      </c>
    </row>
    <row r="4226" spans="1:3" ht="17.25" customHeight="1" x14ac:dyDescent="0.25">
      <c r="A4226" s="14" t="str">
        <f>"01121440950"</f>
        <v>01121440950</v>
      </c>
      <c r="B4226" s="14" t="s">
        <v>8100</v>
      </c>
      <c r="C4226" s="14" t="s">
        <v>2893</v>
      </c>
    </row>
    <row r="4227" spans="1:3" ht="17.25" customHeight="1" x14ac:dyDescent="0.25">
      <c r="A4227" s="14" t="str">
        <f>"00587060955"</f>
        <v>00587060955</v>
      </c>
      <c r="B4227" s="14" t="s">
        <v>7868</v>
      </c>
      <c r="C4227" s="14" t="s">
        <v>2893</v>
      </c>
    </row>
    <row r="4228" spans="1:3" ht="17.25" customHeight="1" x14ac:dyDescent="0.25">
      <c r="A4228" s="14" t="s">
        <v>9646</v>
      </c>
      <c r="B4228" s="14" t="s">
        <v>9647</v>
      </c>
      <c r="C4228" s="14" t="s">
        <v>2893</v>
      </c>
    </row>
    <row r="4229" spans="1:3" ht="17.25" customHeight="1" x14ac:dyDescent="0.25">
      <c r="A4229" s="14" t="str">
        <f>"02034590287"</f>
        <v>02034590287</v>
      </c>
      <c r="B4229" s="14" t="s">
        <v>3135</v>
      </c>
      <c r="C4229" s="14" t="s">
        <v>142</v>
      </c>
    </row>
    <row r="4230" spans="1:3" ht="17.25" customHeight="1" x14ac:dyDescent="0.25">
      <c r="A4230" s="14">
        <v>80002600288</v>
      </c>
      <c r="B4230" s="14" t="s">
        <v>10272</v>
      </c>
      <c r="C4230" s="14" t="s">
        <v>142</v>
      </c>
    </row>
    <row r="4231" spans="1:3" ht="17.25" customHeight="1" x14ac:dyDescent="0.25">
      <c r="A4231" s="14" t="str">
        <f>"02211660283"</f>
        <v>02211660283</v>
      </c>
      <c r="B4231" s="14" t="s">
        <v>4461</v>
      </c>
      <c r="C4231" s="14" t="s">
        <v>142</v>
      </c>
    </row>
    <row r="4232" spans="1:3" ht="17.25" customHeight="1" x14ac:dyDescent="0.25">
      <c r="A4232" s="14" t="str">
        <f>"00273030262"</f>
        <v>00273030262</v>
      </c>
      <c r="B4232" s="14" t="s">
        <v>10220</v>
      </c>
      <c r="C4232" s="14" t="s">
        <v>142</v>
      </c>
    </row>
    <row r="4233" spans="1:3" ht="17.25" customHeight="1" x14ac:dyDescent="0.25">
      <c r="A4233" s="14" t="str">
        <f>"03906810282"</f>
        <v>03906810282</v>
      </c>
      <c r="B4233" s="14" t="s">
        <v>7818</v>
      </c>
      <c r="C4233" s="14" t="s">
        <v>142</v>
      </c>
    </row>
    <row r="4234" spans="1:3" ht="17.25" customHeight="1" x14ac:dyDescent="0.25">
      <c r="A4234" s="14" t="str">
        <f>"02684930288"</f>
        <v>02684930288</v>
      </c>
      <c r="B4234" s="14" t="s">
        <v>10282</v>
      </c>
      <c r="C4234" s="14" t="s">
        <v>142</v>
      </c>
    </row>
    <row r="4235" spans="1:3" ht="17.25" customHeight="1" x14ac:dyDescent="0.25">
      <c r="A4235" s="14" t="str">
        <f>"01352270282"</f>
        <v>01352270282</v>
      </c>
      <c r="B4235" s="14" t="s">
        <v>10285</v>
      </c>
      <c r="C4235" s="14" t="s">
        <v>142</v>
      </c>
    </row>
    <row r="4236" spans="1:3" ht="17.25" customHeight="1" x14ac:dyDescent="0.25">
      <c r="A4236" s="14" t="str">
        <f>"02129530289"</f>
        <v>02129530289</v>
      </c>
      <c r="B4236" s="14" t="s">
        <v>10275</v>
      </c>
      <c r="C4236" s="14" t="s">
        <v>142</v>
      </c>
    </row>
    <row r="4237" spans="1:3" ht="17.25" customHeight="1" x14ac:dyDescent="0.25">
      <c r="A4237" s="14" t="str">
        <f>"02642610287"</f>
        <v>02642610287</v>
      </c>
      <c r="B4237" s="14" t="s">
        <v>7174</v>
      </c>
      <c r="C4237" s="14" t="s">
        <v>142</v>
      </c>
    </row>
    <row r="4238" spans="1:3" ht="17.25" customHeight="1" x14ac:dyDescent="0.25">
      <c r="A4238" s="14" t="str">
        <f>"02202840282"</f>
        <v>02202840282</v>
      </c>
      <c r="B4238" s="14" t="s">
        <v>871</v>
      </c>
      <c r="C4238" s="14" t="s">
        <v>142</v>
      </c>
    </row>
    <row r="4239" spans="1:3" ht="17.25" customHeight="1" x14ac:dyDescent="0.25">
      <c r="A4239" s="14" t="s">
        <v>7923</v>
      </c>
      <c r="B4239" s="14" t="s">
        <v>7924</v>
      </c>
      <c r="C4239" s="14" t="s">
        <v>142</v>
      </c>
    </row>
    <row r="4240" spans="1:3" ht="17.25" customHeight="1" x14ac:dyDescent="0.25">
      <c r="A4240" s="14" t="s">
        <v>10360</v>
      </c>
      <c r="B4240" s="14" t="s">
        <v>10361</v>
      </c>
      <c r="C4240" s="14" t="s">
        <v>142</v>
      </c>
    </row>
    <row r="4241" spans="1:3" ht="17.25" customHeight="1" x14ac:dyDescent="0.25">
      <c r="A4241" s="14" t="s">
        <v>7855</v>
      </c>
      <c r="B4241" s="14" t="s">
        <v>7856</v>
      </c>
      <c r="C4241" s="14" t="s">
        <v>142</v>
      </c>
    </row>
    <row r="4242" spans="1:3" ht="17.25" customHeight="1" x14ac:dyDescent="0.25">
      <c r="A4242" s="14" t="s">
        <v>903</v>
      </c>
      <c r="B4242" s="14" t="s">
        <v>904</v>
      </c>
      <c r="C4242" s="14" t="s">
        <v>142</v>
      </c>
    </row>
    <row r="4243" spans="1:3" ht="17.25" customHeight="1" x14ac:dyDescent="0.25">
      <c r="A4243" s="14" t="str">
        <f>"04701650287"</f>
        <v>04701650287</v>
      </c>
      <c r="B4243" s="14" t="s">
        <v>10273</v>
      </c>
      <c r="C4243" s="14" t="s">
        <v>142</v>
      </c>
    </row>
    <row r="4244" spans="1:3" ht="17.25" customHeight="1" x14ac:dyDescent="0.25">
      <c r="A4244" s="14" t="s">
        <v>276</v>
      </c>
      <c r="B4244" s="14" t="s">
        <v>277</v>
      </c>
      <c r="C4244" s="14" t="s">
        <v>142</v>
      </c>
    </row>
    <row r="4245" spans="1:3" ht="17.25" customHeight="1" x14ac:dyDescent="0.25">
      <c r="A4245" s="14" t="s">
        <v>914</v>
      </c>
      <c r="B4245" s="14" t="s">
        <v>915</v>
      </c>
      <c r="C4245" s="14" t="s">
        <v>142</v>
      </c>
    </row>
    <row r="4246" spans="1:3" ht="17.25" customHeight="1" x14ac:dyDescent="0.25">
      <c r="A4246" s="14" t="str">
        <f>"00260760285"</f>
        <v>00260760285</v>
      </c>
      <c r="B4246" s="14" t="s">
        <v>911</v>
      </c>
      <c r="C4246" s="14" t="s">
        <v>142</v>
      </c>
    </row>
    <row r="4247" spans="1:3" ht="17.25" customHeight="1" x14ac:dyDescent="0.25">
      <c r="A4247" s="14" t="s">
        <v>10276</v>
      </c>
      <c r="B4247" s="14" t="s">
        <v>10277</v>
      </c>
      <c r="C4247" s="14" t="s">
        <v>142</v>
      </c>
    </row>
    <row r="4248" spans="1:3" ht="17.25" customHeight="1" x14ac:dyDescent="0.25">
      <c r="A4248" s="14" t="s">
        <v>912</v>
      </c>
      <c r="B4248" s="14" t="s">
        <v>913</v>
      </c>
      <c r="C4248" s="14" t="s">
        <v>142</v>
      </c>
    </row>
    <row r="4249" spans="1:3" ht="17.25" customHeight="1" x14ac:dyDescent="0.25">
      <c r="A4249" s="14" t="s">
        <v>1054</v>
      </c>
      <c r="B4249" s="14" t="s">
        <v>1055</v>
      </c>
      <c r="C4249" s="14" t="s">
        <v>142</v>
      </c>
    </row>
    <row r="4250" spans="1:3" ht="17.25" customHeight="1" x14ac:dyDescent="0.25">
      <c r="A4250" s="14" t="str">
        <f>"05215970285"</f>
        <v>05215970285</v>
      </c>
      <c r="B4250" s="14" t="s">
        <v>10271</v>
      </c>
      <c r="C4250" s="14" t="s">
        <v>142</v>
      </c>
    </row>
    <row r="4251" spans="1:3" ht="17.25" customHeight="1" x14ac:dyDescent="0.25">
      <c r="A4251" s="14" t="s">
        <v>901</v>
      </c>
      <c r="B4251" s="14" t="s">
        <v>902</v>
      </c>
      <c r="C4251" s="14" t="s">
        <v>142</v>
      </c>
    </row>
    <row r="4252" spans="1:3" ht="17.25" customHeight="1" x14ac:dyDescent="0.25">
      <c r="A4252" s="14" t="s">
        <v>901</v>
      </c>
      <c r="B4252" s="14" t="s">
        <v>902</v>
      </c>
      <c r="C4252" s="14" t="s">
        <v>142</v>
      </c>
    </row>
    <row r="4253" spans="1:3" ht="17.25" customHeight="1" x14ac:dyDescent="0.25">
      <c r="A4253" s="14" t="s">
        <v>9745</v>
      </c>
      <c r="B4253" s="14" t="s">
        <v>9746</v>
      </c>
      <c r="C4253" s="14" t="s">
        <v>142</v>
      </c>
    </row>
    <row r="4254" spans="1:3" ht="17.25" customHeight="1" x14ac:dyDescent="0.25">
      <c r="A4254" s="14" t="str">
        <f>"02092820287"</f>
        <v>02092820287</v>
      </c>
      <c r="B4254" s="14" t="s">
        <v>5696</v>
      </c>
      <c r="C4254" s="14" t="s">
        <v>142</v>
      </c>
    </row>
    <row r="4255" spans="1:3" ht="17.25" customHeight="1" x14ac:dyDescent="0.25">
      <c r="A4255" s="14" t="str">
        <f>"00723290284"</f>
        <v>00723290284</v>
      </c>
      <c r="B4255" s="14" t="s">
        <v>906</v>
      </c>
      <c r="C4255" s="14" t="s">
        <v>142</v>
      </c>
    </row>
    <row r="4256" spans="1:3" ht="17.25" customHeight="1" x14ac:dyDescent="0.25">
      <c r="A4256" s="14" t="str">
        <f>"00855750386"</f>
        <v>00855750386</v>
      </c>
      <c r="B4256" s="14" t="s">
        <v>724</v>
      </c>
      <c r="C4256" s="14" t="s">
        <v>142</v>
      </c>
    </row>
    <row r="4257" spans="1:3" ht="17.25" customHeight="1" x14ac:dyDescent="0.25">
      <c r="A4257" s="14" t="str">
        <f>"02984650248"</f>
        <v>02984650248</v>
      </c>
      <c r="B4257" s="14" t="s">
        <v>727</v>
      </c>
      <c r="C4257" s="14" t="s">
        <v>142</v>
      </c>
    </row>
    <row r="4258" spans="1:3" ht="17.25" customHeight="1" x14ac:dyDescent="0.25">
      <c r="A4258" s="14" t="str">
        <f>"05112950281"</f>
        <v>05112950281</v>
      </c>
      <c r="B4258" s="14" t="s">
        <v>5697</v>
      </c>
      <c r="C4258" s="14" t="s">
        <v>142</v>
      </c>
    </row>
    <row r="4259" spans="1:3" ht="17.25" customHeight="1" x14ac:dyDescent="0.25">
      <c r="A4259" s="14" t="s">
        <v>8711</v>
      </c>
      <c r="B4259" s="14" t="s">
        <v>8712</v>
      </c>
      <c r="C4259" s="14" t="s">
        <v>142</v>
      </c>
    </row>
    <row r="4260" spans="1:3" ht="17.25" customHeight="1" x14ac:dyDescent="0.25">
      <c r="A4260" s="14" t="str">
        <f>"04878650284"</f>
        <v>04878650284</v>
      </c>
      <c r="B4260" s="14" t="s">
        <v>6150</v>
      </c>
      <c r="C4260" s="14" t="s">
        <v>142</v>
      </c>
    </row>
    <row r="4261" spans="1:3" ht="17.25" customHeight="1" x14ac:dyDescent="0.25">
      <c r="A4261" s="14" t="str">
        <f>"03395190287"</f>
        <v>03395190287</v>
      </c>
      <c r="B4261" s="14" t="s">
        <v>1119</v>
      </c>
      <c r="C4261" s="14" t="s">
        <v>142</v>
      </c>
    </row>
    <row r="4262" spans="1:3" ht="17.25" customHeight="1" x14ac:dyDescent="0.25">
      <c r="A4262" s="14" t="str">
        <f>"02203570284"</f>
        <v>02203570284</v>
      </c>
      <c r="B4262" s="14" t="s">
        <v>905</v>
      </c>
      <c r="C4262" s="14" t="s">
        <v>142</v>
      </c>
    </row>
    <row r="4263" spans="1:3" ht="17.25" customHeight="1" x14ac:dyDescent="0.25">
      <c r="A4263" s="14" t="s">
        <v>3377</v>
      </c>
      <c r="B4263" s="14" t="s">
        <v>3378</v>
      </c>
      <c r="C4263" s="14" t="s">
        <v>142</v>
      </c>
    </row>
    <row r="4264" spans="1:3" ht="17.25" customHeight="1" x14ac:dyDescent="0.25">
      <c r="A4264" s="14" t="s">
        <v>7662</v>
      </c>
      <c r="B4264" s="14" t="s">
        <v>7663</v>
      </c>
      <c r="C4264" s="14" t="s">
        <v>142</v>
      </c>
    </row>
    <row r="4265" spans="1:3" ht="17.25" customHeight="1" x14ac:dyDescent="0.25">
      <c r="A4265" s="14" t="s">
        <v>341</v>
      </c>
      <c r="B4265" s="14" t="s">
        <v>342</v>
      </c>
      <c r="C4265" s="14" t="s">
        <v>142</v>
      </c>
    </row>
    <row r="4266" spans="1:3" ht="17.25" customHeight="1" x14ac:dyDescent="0.25">
      <c r="A4266" s="14" t="str">
        <f>"01378610289"</f>
        <v>01378610289</v>
      </c>
      <c r="B4266" s="14" t="s">
        <v>7528</v>
      </c>
      <c r="C4266" s="14" t="s">
        <v>142</v>
      </c>
    </row>
    <row r="4267" spans="1:3" ht="17.25" customHeight="1" x14ac:dyDescent="0.25">
      <c r="A4267" s="14" t="s">
        <v>728</v>
      </c>
      <c r="B4267" s="14" t="s">
        <v>729</v>
      </c>
      <c r="C4267" s="14" t="s">
        <v>142</v>
      </c>
    </row>
    <row r="4268" spans="1:3" ht="17.25" customHeight="1" x14ac:dyDescent="0.25">
      <c r="A4268" s="14" t="s">
        <v>872</v>
      </c>
      <c r="B4268" s="14" t="s">
        <v>873</v>
      </c>
      <c r="C4268" s="14" t="s">
        <v>142</v>
      </c>
    </row>
    <row r="4269" spans="1:3" ht="17.25" customHeight="1" x14ac:dyDescent="0.25">
      <c r="A4269" s="14" t="s">
        <v>9149</v>
      </c>
      <c r="B4269" s="14" t="s">
        <v>9150</v>
      </c>
      <c r="C4269" s="14" t="s">
        <v>142</v>
      </c>
    </row>
    <row r="4270" spans="1:3" ht="17.25" customHeight="1" x14ac:dyDescent="0.25">
      <c r="A4270" s="14" t="str">
        <f>"03940270287"</f>
        <v>03940270287</v>
      </c>
      <c r="B4270" s="14" t="s">
        <v>4091</v>
      </c>
      <c r="C4270" s="14" t="s">
        <v>142</v>
      </c>
    </row>
    <row r="4271" spans="1:3" ht="17.25" customHeight="1" x14ac:dyDescent="0.25">
      <c r="A4271" s="14" t="s">
        <v>7705</v>
      </c>
      <c r="B4271" s="14" t="s">
        <v>7706</v>
      </c>
      <c r="C4271" s="14" t="s">
        <v>142</v>
      </c>
    </row>
    <row r="4272" spans="1:3" ht="17.25" customHeight="1" x14ac:dyDescent="0.25">
      <c r="A4272" s="14" t="s">
        <v>7926</v>
      </c>
      <c r="B4272" s="14" t="s">
        <v>7927</v>
      </c>
      <c r="C4272" s="14" t="s">
        <v>142</v>
      </c>
    </row>
    <row r="4273" spans="1:3" ht="17.25" customHeight="1" x14ac:dyDescent="0.25">
      <c r="A4273" s="14" t="s">
        <v>676</v>
      </c>
      <c r="B4273" s="14" t="s">
        <v>677</v>
      </c>
      <c r="C4273" s="14" t="s">
        <v>142</v>
      </c>
    </row>
    <row r="4274" spans="1:3" ht="17.25" customHeight="1" x14ac:dyDescent="0.25">
      <c r="A4274" s="14" t="s">
        <v>371</v>
      </c>
      <c r="B4274" s="14" t="s">
        <v>372</v>
      </c>
      <c r="C4274" s="14" t="s">
        <v>142</v>
      </c>
    </row>
    <row r="4275" spans="1:3" ht="17.25" customHeight="1" x14ac:dyDescent="0.25">
      <c r="A4275" s="14" t="s">
        <v>4916</v>
      </c>
      <c r="B4275" s="14" t="s">
        <v>4917</v>
      </c>
      <c r="C4275" s="14" t="s">
        <v>142</v>
      </c>
    </row>
    <row r="4276" spans="1:3" ht="17.25" customHeight="1" x14ac:dyDescent="0.25">
      <c r="A4276" s="14" t="s">
        <v>453</v>
      </c>
      <c r="B4276" s="14" t="s">
        <v>454</v>
      </c>
      <c r="C4276" s="14" t="s">
        <v>142</v>
      </c>
    </row>
    <row r="4277" spans="1:3" ht="17.25" customHeight="1" x14ac:dyDescent="0.25">
      <c r="A4277" s="14" t="s">
        <v>10294</v>
      </c>
      <c r="B4277" s="14" t="s">
        <v>10295</v>
      </c>
      <c r="C4277" s="14" t="s">
        <v>142</v>
      </c>
    </row>
    <row r="4278" spans="1:3" ht="17.25" customHeight="1" x14ac:dyDescent="0.25">
      <c r="A4278" s="14" t="s">
        <v>8234</v>
      </c>
      <c r="B4278" s="14" t="s">
        <v>8235</v>
      </c>
      <c r="C4278" s="14" t="s">
        <v>142</v>
      </c>
    </row>
    <row r="4279" spans="1:3" ht="17.25" customHeight="1" x14ac:dyDescent="0.25">
      <c r="A4279" s="14" t="str">
        <f>"03825310281"</f>
        <v>03825310281</v>
      </c>
      <c r="B4279" s="14" t="s">
        <v>275</v>
      </c>
      <c r="C4279" s="14" t="s">
        <v>142</v>
      </c>
    </row>
    <row r="4280" spans="1:3" ht="17.25" customHeight="1" x14ac:dyDescent="0.25">
      <c r="A4280" s="14" t="str">
        <f>"00719840241"</f>
        <v>00719840241</v>
      </c>
      <c r="B4280" s="14" t="s">
        <v>1280</v>
      </c>
      <c r="C4280" s="14" t="s">
        <v>142</v>
      </c>
    </row>
    <row r="4281" spans="1:3" ht="17.25" customHeight="1" x14ac:dyDescent="0.25">
      <c r="A4281" s="14" t="str">
        <f>"00225760388"</f>
        <v>00225760388</v>
      </c>
      <c r="B4281" s="14" t="s">
        <v>4102</v>
      </c>
      <c r="C4281" s="14" t="s">
        <v>142</v>
      </c>
    </row>
    <row r="4282" spans="1:3" ht="17.25" customHeight="1" x14ac:dyDescent="0.25">
      <c r="A4282" s="14" t="str">
        <f>"02363580289"</f>
        <v>02363580289</v>
      </c>
      <c r="B4282" s="14" t="s">
        <v>8568</v>
      </c>
      <c r="C4282" s="14" t="s">
        <v>142</v>
      </c>
    </row>
    <row r="4283" spans="1:3" ht="17.25" customHeight="1" x14ac:dyDescent="0.25">
      <c r="A4283" s="14" t="str">
        <f>"03312760287"</f>
        <v>03312760287</v>
      </c>
      <c r="B4283" s="14" t="s">
        <v>7885</v>
      </c>
      <c r="C4283" s="14" t="s">
        <v>142</v>
      </c>
    </row>
    <row r="4284" spans="1:3" ht="17.25" customHeight="1" x14ac:dyDescent="0.25">
      <c r="A4284" s="14" t="str">
        <f>"01907230286"</f>
        <v>01907230286</v>
      </c>
      <c r="B4284" s="14" t="s">
        <v>4766</v>
      </c>
      <c r="C4284" s="14" t="s">
        <v>142</v>
      </c>
    </row>
    <row r="4285" spans="1:3" ht="17.25" customHeight="1" x14ac:dyDescent="0.25">
      <c r="A4285" s="14" t="str">
        <f>"02288311208"</f>
        <v>02288311208</v>
      </c>
      <c r="B4285" s="14" t="s">
        <v>4602</v>
      </c>
      <c r="C4285" s="14" t="s">
        <v>142</v>
      </c>
    </row>
    <row r="4286" spans="1:3" ht="17.25" customHeight="1" x14ac:dyDescent="0.25">
      <c r="A4286" s="14" t="s">
        <v>897</v>
      </c>
      <c r="B4286" s="14" t="s">
        <v>898</v>
      </c>
      <c r="C4286" s="14" t="s">
        <v>142</v>
      </c>
    </row>
    <row r="4287" spans="1:3" ht="17.25" customHeight="1" x14ac:dyDescent="0.25">
      <c r="A4287" s="14" t="s">
        <v>10280</v>
      </c>
      <c r="B4287" s="14" t="s">
        <v>10281</v>
      </c>
      <c r="C4287" s="14" t="s">
        <v>142</v>
      </c>
    </row>
    <row r="4288" spans="1:3" ht="17.25" customHeight="1" x14ac:dyDescent="0.25">
      <c r="A4288" s="14" t="s">
        <v>858</v>
      </c>
      <c r="B4288" s="14" t="s">
        <v>859</v>
      </c>
      <c r="C4288" s="14" t="s">
        <v>142</v>
      </c>
    </row>
    <row r="4289" spans="1:3" ht="17.25" customHeight="1" x14ac:dyDescent="0.25">
      <c r="A4289" s="14" t="s">
        <v>10269</v>
      </c>
      <c r="B4289" s="14" t="s">
        <v>10270</v>
      </c>
      <c r="C4289" s="14" t="s">
        <v>142</v>
      </c>
    </row>
    <row r="4290" spans="1:3" ht="17.25" customHeight="1" x14ac:dyDescent="0.25">
      <c r="A4290" s="14" t="str">
        <f>"02419340282"</f>
        <v>02419340282</v>
      </c>
      <c r="B4290" s="14" t="s">
        <v>252</v>
      </c>
      <c r="C4290" s="14" t="s">
        <v>142</v>
      </c>
    </row>
    <row r="4291" spans="1:3" ht="17.25" customHeight="1" x14ac:dyDescent="0.25">
      <c r="A4291" s="14" t="str">
        <f>"00410480206"</f>
        <v>00410480206</v>
      </c>
      <c r="B4291" s="14" t="s">
        <v>141</v>
      </c>
      <c r="C4291" s="14" t="s">
        <v>142</v>
      </c>
    </row>
    <row r="4292" spans="1:3" ht="17.25" customHeight="1" x14ac:dyDescent="0.25">
      <c r="A4292" s="14" t="s">
        <v>5970</v>
      </c>
      <c r="B4292" s="14" t="s">
        <v>5971</v>
      </c>
      <c r="C4292" s="14" t="s">
        <v>142</v>
      </c>
    </row>
    <row r="4293" spans="1:3" ht="17.25" customHeight="1" x14ac:dyDescent="0.25">
      <c r="A4293" s="14" t="s">
        <v>3707</v>
      </c>
      <c r="B4293" s="14" t="s">
        <v>3708</v>
      </c>
      <c r="C4293" s="14" t="s">
        <v>142</v>
      </c>
    </row>
    <row r="4294" spans="1:3" ht="17.25" customHeight="1" x14ac:dyDescent="0.25">
      <c r="A4294" s="14" t="str">
        <f>"04825770821"</f>
        <v>04825770821</v>
      </c>
      <c r="B4294" s="14" t="s">
        <v>7104</v>
      </c>
      <c r="C4294" s="14" t="s">
        <v>82</v>
      </c>
    </row>
    <row r="4295" spans="1:3" ht="17.25" customHeight="1" x14ac:dyDescent="0.25">
      <c r="A4295" s="14" t="s">
        <v>10289</v>
      </c>
      <c r="B4295" s="14" t="s">
        <v>10290</v>
      </c>
      <c r="C4295" s="14" t="s">
        <v>82</v>
      </c>
    </row>
    <row r="4296" spans="1:3" ht="17.25" customHeight="1" x14ac:dyDescent="0.25">
      <c r="A4296" s="14" t="str">
        <f>"00735230823"</f>
        <v>00735230823</v>
      </c>
      <c r="B4296" s="14" t="s">
        <v>7057</v>
      </c>
      <c r="C4296" s="14" t="s">
        <v>82</v>
      </c>
    </row>
    <row r="4297" spans="1:3" ht="17.25" customHeight="1" x14ac:dyDescent="0.25">
      <c r="A4297" s="14" t="s">
        <v>10562</v>
      </c>
      <c r="B4297" s="14" t="s">
        <v>10563</v>
      </c>
      <c r="C4297" s="14" t="s">
        <v>82</v>
      </c>
    </row>
    <row r="4298" spans="1:3" ht="17.25" customHeight="1" x14ac:dyDescent="0.25">
      <c r="A4298" s="14" t="str">
        <f>"04758790820"</f>
        <v>04758790820</v>
      </c>
      <c r="B4298" s="14" t="s">
        <v>1391</v>
      </c>
      <c r="C4298" s="14" t="s">
        <v>82</v>
      </c>
    </row>
    <row r="4299" spans="1:3" ht="17.25" customHeight="1" x14ac:dyDescent="0.25">
      <c r="A4299" s="14" t="str">
        <f>"06056430827"</f>
        <v>06056430827</v>
      </c>
      <c r="B4299" s="14" t="s">
        <v>8280</v>
      </c>
      <c r="C4299" s="14" t="s">
        <v>82</v>
      </c>
    </row>
    <row r="4300" spans="1:3" ht="17.25" customHeight="1" x14ac:dyDescent="0.25">
      <c r="A4300" s="14" t="str">
        <f>"03003410820"</f>
        <v>03003410820</v>
      </c>
      <c r="B4300" s="14" t="s">
        <v>7268</v>
      </c>
      <c r="C4300" s="14" t="s">
        <v>82</v>
      </c>
    </row>
    <row r="4301" spans="1:3" ht="17.25" customHeight="1" x14ac:dyDescent="0.25">
      <c r="A4301" s="14" t="str">
        <f>"03500320829"</f>
        <v>03500320829</v>
      </c>
      <c r="B4301" s="14" t="s">
        <v>1305</v>
      </c>
      <c r="C4301" s="14" t="s">
        <v>82</v>
      </c>
    </row>
    <row r="4302" spans="1:3" ht="17.25" customHeight="1" x14ac:dyDescent="0.25">
      <c r="A4302" s="14" t="str">
        <f>"00734100829"</f>
        <v>00734100829</v>
      </c>
      <c r="B4302" s="14" t="s">
        <v>6865</v>
      </c>
      <c r="C4302" s="14" t="s">
        <v>82</v>
      </c>
    </row>
    <row r="4303" spans="1:3" ht="17.25" customHeight="1" x14ac:dyDescent="0.25">
      <c r="A4303" s="14" t="str">
        <f>"01995040811"</f>
        <v>01995040811</v>
      </c>
      <c r="B4303" s="14" t="s">
        <v>7093</v>
      </c>
      <c r="C4303" s="14" t="s">
        <v>82</v>
      </c>
    </row>
    <row r="4304" spans="1:3" ht="17.25" customHeight="1" x14ac:dyDescent="0.25">
      <c r="A4304" s="14" t="str">
        <f>"05446720822"</f>
        <v>05446720822</v>
      </c>
      <c r="B4304" s="14" t="s">
        <v>1302</v>
      </c>
      <c r="C4304" s="14" t="s">
        <v>82</v>
      </c>
    </row>
    <row r="4305" spans="1:3" ht="17.25" customHeight="1" x14ac:dyDescent="0.25">
      <c r="A4305" s="14" t="s">
        <v>10488</v>
      </c>
      <c r="B4305" s="14" t="s">
        <v>10489</v>
      </c>
      <c r="C4305" s="14" t="s">
        <v>82</v>
      </c>
    </row>
    <row r="4306" spans="1:3" ht="17.25" customHeight="1" x14ac:dyDescent="0.25">
      <c r="A4306" s="14" t="str">
        <f>"06513600822"</f>
        <v>06513600822</v>
      </c>
      <c r="B4306" s="14" t="s">
        <v>10564</v>
      </c>
      <c r="C4306" s="14" t="s">
        <v>82</v>
      </c>
    </row>
    <row r="4307" spans="1:3" ht="17.25" customHeight="1" x14ac:dyDescent="0.25">
      <c r="A4307" s="14" t="s">
        <v>8035</v>
      </c>
      <c r="B4307" s="14" t="s">
        <v>8036</v>
      </c>
      <c r="C4307" s="14" t="s">
        <v>82</v>
      </c>
    </row>
    <row r="4308" spans="1:3" ht="17.25" customHeight="1" x14ac:dyDescent="0.25">
      <c r="A4308" s="14" t="s">
        <v>10571</v>
      </c>
      <c r="B4308" s="14" t="s">
        <v>10572</v>
      </c>
      <c r="C4308" s="14" t="s">
        <v>82</v>
      </c>
    </row>
    <row r="4309" spans="1:3" ht="17.25" customHeight="1" x14ac:dyDescent="0.25">
      <c r="A4309" s="14" t="s">
        <v>10486</v>
      </c>
      <c r="B4309" s="14" t="s">
        <v>10487</v>
      </c>
      <c r="C4309" s="14" t="s">
        <v>82</v>
      </c>
    </row>
    <row r="4310" spans="1:3" ht="17.25" customHeight="1" x14ac:dyDescent="0.25">
      <c r="A4310" s="14" t="s">
        <v>10573</v>
      </c>
      <c r="B4310" s="14" t="s">
        <v>10574</v>
      </c>
      <c r="C4310" s="14" t="s">
        <v>82</v>
      </c>
    </row>
    <row r="4311" spans="1:3" ht="17.25" customHeight="1" x14ac:dyDescent="0.25">
      <c r="A4311" s="14" t="s">
        <v>10569</v>
      </c>
      <c r="B4311" s="14" t="s">
        <v>10570</v>
      </c>
      <c r="C4311" s="14" t="s">
        <v>82</v>
      </c>
    </row>
    <row r="4312" spans="1:3" ht="17.25" customHeight="1" x14ac:dyDescent="0.25">
      <c r="A4312" s="14" t="s">
        <v>10567</v>
      </c>
      <c r="B4312" s="14" t="s">
        <v>10568</v>
      </c>
      <c r="C4312" s="14" t="s">
        <v>82</v>
      </c>
    </row>
    <row r="4313" spans="1:3" ht="17.25" customHeight="1" x14ac:dyDescent="0.25">
      <c r="A4313" s="14" t="s">
        <v>10490</v>
      </c>
      <c r="B4313" s="14" t="s">
        <v>10491</v>
      </c>
      <c r="C4313" s="14" t="s">
        <v>82</v>
      </c>
    </row>
    <row r="4314" spans="1:3" ht="17.25" customHeight="1" x14ac:dyDescent="0.25">
      <c r="A4314" s="14" t="str">
        <f>"00694630823"</f>
        <v>00694630823</v>
      </c>
      <c r="B4314" s="14" t="s">
        <v>7052</v>
      </c>
      <c r="C4314" s="14" t="s">
        <v>82</v>
      </c>
    </row>
    <row r="4315" spans="1:3" ht="17.25" customHeight="1" x14ac:dyDescent="0.25">
      <c r="A4315" s="14" t="s">
        <v>7986</v>
      </c>
      <c r="B4315" s="14" t="s">
        <v>7987</v>
      </c>
      <c r="C4315" s="14" t="s">
        <v>82</v>
      </c>
    </row>
    <row r="4316" spans="1:3" ht="17.25" customHeight="1" x14ac:dyDescent="0.25">
      <c r="A4316" s="14" t="str">
        <f>"05367750824"</f>
        <v>05367750824</v>
      </c>
      <c r="B4316" s="14" t="s">
        <v>81</v>
      </c>
      <c r="C4316" s="14" t="s">
        <v>82</v>
      </c>
    </row>
    <row r="4317" spans="1:3" ht="17.25" customHeight="1" x14ac:dyDescent="0.25">
      <c r="A4317" s="14" t="s">
        <v>10492</v>
      </c>
      <c r="B4317" s="14" t="s">
        <v>10493</v>
      </c>
      <c r="C4317" s="14" t="s">
        <v>82</v>
      </c>
    </row>
    <row r="4318" spans="1:3" ht="17.25" customHeight="1" x14ac:dyDescent="0.25">
      <c r="A4318" s="14" t="s">
        <v>10565</v>
      </c>
      <c r="B4318" s="14" t="s">
        <v>10566</v>
      </c>
      <c r="C4318" s="14" t="s">
        <v>82</v>
      </c>
    </row>
    <row r="4319" spans="1:3" ht="17.25" customHeight="1" x14ac:dyDescent="0.25">
      <c r="A4319" s="14" t="str">
        <f>"02177530348"</f>
        <v>02177530348</v>
      </c>
      <c r="B4319" s="14" t="s">
        <v>4710</v>
      </c>
      <c r="C4319" s="14" t="s">
        <v>3759</v>
      </c>
    </row>
    <row r="4320" spans="1:3" ht="17.25" customHeight="1" x14ac:dyDescent="0.25">
      <c r="A4320" s="14" t="str">
        <f>"02250250343"</f>
        <v>02250250343</v>
      </c>
      <c r="B4320" s="14" t="s">
        <v>4683</v>
      </c>
      <c r="C4320" s="14" t="s">
        <v>3759</v>
      </c>
    </row>
    <row r="4321" spans="1:3" ht="17.25" customHeight="1" x14ac:dyDescent="0.25">
      <c r="A4321" s="14" t="s">
        <v>9466</v>
      </c>
      <c r="B4321" s="14" t="s">
        <v>9467</v>
      </c>
      <c r="C4321" s="14" t="s">
        <v>3759</v>
      </c>
    </row>
    <row r="4322" spans="1:3" ht="17.25" customHeight="1" x14ac:dyDescent="0.25">
      <c r="A4322" s="14" t="str">
        <f>"00590050340"</f>
        <v>00590050340</v>
      </c>
      <c r="B4322" s="14" t="s">
        <v>4708</v>
      </c>
      <c r="C4322" s="14" t="s">
        <v>3759</v>
      </c>
    </row>
    <row r="4323" spans="1:3" ht="17.25" customHeight="1" x14ac:dyDescent="0.25">
      <c r="A4323" s="14" t="str">
        <f>"01647740347"</f>
        <v>01647740347</v>
      </c>
      <c r="B4323" s="14" t="s">
        <v>8513</v>
      </c>
      <c r="C4323" s="14" t="s">
        <v>3759</v>
      </c>
    </row>
    <row r="4324" spans="1:3" ht="17.25" customHeight="1" x14ac:dyDescent="0.25">
      <c r="A4324" s="14" t="str">
        <f>"00230890345"</f>
        <v>00230890345</v>
      </c>
      <c r="B4324" s="14" t="s">
        <v>5072</v>
      </c>
      <c r="C4324" s="14" t="s">
        <v>3759</v>
      </c>
    </row>
    <row r="4325" spans="1:3" ht="17.25" customHeight="1" x14ac:dyDescent="0.25">
      <c r="A4325" s="14" t="str">
        <f>"00497180349"</f>
        <v>00497180349</v>
      </c>
      <c r="B4325" s="14" t="s">
        <v>9043</v>
      </c>
      <c r="C4325" s="14" t="s">
        <v>3759</v>
      </c>
    </row>
    <row r="4326" spans="1:3" ht="17.25" customHeight="1" x14ac:dyDescent="0.25">
      <c r="A4326" s="14" t="str">
        <f>"02124140340"</f>
        <v>02124140340</v>
      </c>
      <c r="B4326" s="14" t="s">
        <v>4651</v>
      </c>
      <c r="C4326" s="14" t="s">
        <v>3759</v>
      </c>
    </row>
    <row r="4327" spans="1:3" ht="17.25" customHeight="1" x14ac:dyDescent="0.25">
      <c r="A4327" s="14" t="str">
        <f>"00484190343"</f>
        <v>00484190343</v>
      </c>
      <c r="B4327" s="14" t="s">
        <v>4650</v>
      </c>
      <c r="C4327" s="14" t="s">
        <v>3759</v>
      </c>
    </row>
    <row r="4328" spans="1:3" ht="17.25" customHeight="1" x14ac:dyDescent="0.25">
      <c r="A4328" s="14" t="str">
        <f>"00703600346"</f>
        <v>00703600346</v>
      </c>
      <c r="B4328" s="14" t="s">
        <v>4709</v>
      </c>
      <c r="C4328" s="14" t="s">
        <v>3759</v>
      </c>
    </row>
    <row r="4329" spans="1:3" ht="17.25" customHeight="1" x14ac:dyDescent="0.25">
      <c r="A4329" s="14" t="str">
        <f>"00477570345"</f>
        <v>00477570345</v>
      </c>
      <c r="B4329" s="14" t="s">
        <v>9555</v>
      </c>
      <c r="C4329" s="14" t="s">
        <v>3759</v>
      </c>
    </row>
    <row r="4330" spans="1:3" ht="17.25" customHeight="1" x14ac:dyDescent="0.25">
      <c r="A4330" s="14" t="str">
        <f>"02236000341"</f>
        <v>02236000341</v>
      </c>
      <c r="B4330" s="14" t="s">
        <v>4690</v>
      </c>
      <c r="C4330" s="14" t="s">
        <v>3759</v>
      </c>
    </row>
    <row r="4331" spans="1:3" ht="17.25" customHeight="1" x14ac:dyDescent="0.25">
      <c r="A4331" s="14" t="str">
        <f>"01536580341"</f>
        <v>01536580341</v>
      </c>
      <c r="B4331" s="14" t="s">
        <v>9533</v>
      </c>
      <c r="C4331" s="14" t="s">
        <v>3759</v>
      </c>
    </row>
    <row r="4332" spans="1:3" ht="17.25" customHeight="1" x14ac:dyDescent="0.25">
      <c r="A4332" s="14" t="str">
        <f>"02199670346"</f>
        <v>02199670346</v>
      </c>
      <c r="B4332" s="14" t="s">
        <v>9543</v>
      </c>
      <c r="C4332" s="14" t="s">
        <v>3759</v>
      </c>
    </row>
    <row r="4333" spans="1:3" ht="17.25" customHeight="1" x14ac:dyDescent="0.25">
      <c r="A4333" s="14" t="str">
        <f>"00172590341"</f>
        <v>00172590341</v>
      </c>
      <c r="B4333" s="14" t="s">
        <v>8985</v>
      </c>
      <c r="C4333" s="14" t="s">
        <v>3759</v>
      </c>
    </row>
    <row r="4334" spans="1:3" ht="17.25" customHeight="1" x14ac:dyDescent="0.25">
      <c r="A4334" s="14" t="str">
        <f>"00286630348"</f>
        <v>00286630348</v>
      </c>
      <c r="B4334" s="14" t="s">
        <v>4819</v>
      </c>
      <c r="C4334" s="14" t="s">
        <v>3759</v>
      </c>
    </row>
    <row r="4335" spans="1:3" ht="17.25" customHeight="1" x14ac:dyDescent="0.25">
      <c r="A4335" s="14" t="str">
        <f>"02027000344"</f>
        <v>02027000344</v>
      </c>
      <c r="B4335" s="14" t="s">
        <v>4303</v>
      </c>
      <c r="C4335" s="14" t="s">
        <v>3759</v>
      </c>
    </row>
    <row r="4336" spans="1:3" ht="17.25" customHeight="1" x14ac:dyDescent="0.25">
      <c r="A4336" s="14" t="str">
        <f>"02079180341"</f>
        <v>02079180341</v>
      </c>
      <c r="B4336" s="14" t="s">
        <v>4129</v>
      </c>
      <c r="C4336" s="14" t="s">
        <v>3759</v>
      </c>
    </row>
    <row r="4337" spans="1:3" ht="17.25" customHeight="1" x14ac:dyDescent="0.25">
      <c r="A4337" s="14" t="str">
        <f>"02199960341"</f>
        <v>02199960341</v>
      </c>
      <c r="B4337" s="14" t="s">
        <v>4562</v>
      </c>
      <c r="C4337" s="14" t="s">
        <v>3759</v>
      </c>
    </row>
    <row r="4338" spans="1:3" ht="17.25" customHeight="1" x14ac:dyDescent="0.25">
      <c r="A4338" s="14" t="str">
        <f>"02175570346"</f>
        <v>02175570346</v>
      </c>
      <c r="B4338" s="14" t="s">
        <v>4304</v>
      </c>
      <c r="C4338" s="14" t="s">
        <v>3759</v>
      </c>
    </row>
    <row r="4339" spans="1:3" ht="17.25" customHeight="1" x14ac:dyDescent="0.25">
      <c r="A4339" s="14" t="str">
        <f>"01789610340"</f>
        <v>01789610340</v>
      </c>
      <c r="B4339" s="14" t="s">
        <v>4655</v>
      </c>
      <c r="C4339" s="14" t="s">
        <v>3759</v>
      </c>
    </row>
    <row r="4340" spans="1:3" ht="17.25" customHeight="1" x14ac:dyDescent="0.25">
      <c r="A4340" s="14" t="str">
        <f>"01935930345"</f>
        <v>01935930345</v>
      </c>
      <c r="B4340" s="14" t="s">
        <v>9151</v>
      </c>
      <c r="C4340" s="14" t="s">
        <v>3759</v>
      </c>
    </row>
    <row r="4341" spans="1:3" ht="17.25" customHeight="1" x14ac:dyDescent="0.25">
      <c r="A4341" s="14" t="s">
        <v>9520</v>
      </c>
      <c r="B4341" s="14" t="s">
        <v>9521</v>
      </c>
      <c r="C4341" s="14" t="s">
        <v>3759</v>
      </c>
    </row>
    <row r="4342" spans="1:3" ht="17.25" customHeight="1" x14ac:dyDescent="0.25">
      <c r="A4342" s="14" t="s">
        <v>8842</v>
      </c>
      <c r="B4342" s="14" t="s">
        <v>8843</v>
      </c>
      <c r="C4342" s="14" t="s">
        <v>3759</v>
      </c>
    </row>
    <row r="4343" spans="1:3" ht="17.25" customHeight="1" x14ac:dyDescent="0.25">
      <c r="A4343" s="14" t="s">
        <v>9298</v>
      </c>
      <c r="B4343" s="14" t="s">
        <v>9299</v>
      </c>
      <c r="C4343" s="14" t="s">
        <v>3759</v>
      </c>
    </row>
    <row r="4344" spans="1:3" ht="17.25" customHeight="1" x14ac:dyDescent="0.25">
      <c r="A4344" s="14" t="str">
        <f>"02202540346"</f>
        <v>02202540346</v>
      </c>
      <c r="B4344" s="14" t="s">
        <v>4454</v>
      </c>
      <c r="C4344" s="14" t="s">
        <v>3759</v>
      </c>
    </row>
    <row r="4345" spans="1:3" ht="17.25" customHeight="1" x14ac:dyDescent="0.25">
      <c r="A4345" s="14" t="str">
        <f>"00612360347"</f>
        <v>00612360347</v>
      </c>
      <c r="B4345" s="14" t="s">
        <v>9651</v>
      </c>
      <c r="C4345" s="14" t="s">
        <v>3759</v>
      </c>
    </row>
    <row r="4346" spans="1:3" ht="17.25" customHeight="1" x14ac:dyDescent="0.25">
      <c r="A4346" s="14" t="str">
        <f>"01967660349"</f>
        <v>01967660349</v>
      </c>
      <c r="B4346" s="14" t="s">
        <v>9186</v>
      </c>
      <c r="C4346" s="14" t="s">
        <v>3759</v>
      </c>
    </row>
    <row r="4347" spans="1:3" ht="17.25" customHeight="1" x14ac:dyDescent="0.25">
      <c r="A4347" s="14" t="str">
        <f>"03001850340"</f>
        <v>03001850340</v>
      </c>
      <c r="B4347" s="14" t="s">
        <v>9577</v>
      </c>
      <c r="C4347" s="14" t="s">
        <v>3759</v>
      </c>
    </row>
    <row r="4348" spans="1:3" ht="17.25" customHeight="1" x14ac:dyDescent="0.25">
      <c r="A4348" s="14" t="s">
        <v>4700</v>
      </c>
      <c r="B4348" s="14" t="s">
        <v>4701</v>
      </c>
      <c r="C4348" s="14" t="s">
        <v>3759</v>
      </c>
    </row>
    <row r="4349" spans="1:3" ht="17.25" customHeight="1" x14ac:dyDescent="0.25">
      <c r="A4349" s="14" t="s">
        <v>4354</v>
      </c>
      <c r="B4349" s="14" t="s">
        <v>4355</v>
      </c>
      <c r="C4349" s="14" t="s">
        <v>3759</v>
      </c>
    </row>
    <row r="4350" spans="1:3" ht="17.25" customHeight="1" x14ac:dyDescent="0.25">
      <c r="A4350" s="14" t="str">
        <f>"00227600343"</f>
        <v>00227600343</v>
      </c>
      <c r="B4350" s="14" t="s">
        <v>9512</v>
      </c>
      <c r="C4350" s="14" t="s">
        <v>3759</v>
      </c>
    </row>
    <row r="4351" spans="1:3" ht="17.25" customHeight="1" x14ac:dyDescent="0.25">
      <c r="A4351" s="14" t="s">
        <v>9544</v>
      </c>
      <c r="B4351" s="14" t="s">
        <v>9545</v>
      </c>
      <c r="C4351" s="14" t="s">
        <v>3759</v>
      </c>
    </row>
    <row r="4352" spans="1:3" ht="17.25" customHeight="1" x14ac:dyDescent="0.25">
      <c r="A4352" s="14" t="str">
        <f>"00841380348"</f>
        <v>00841380348</v>
      </c>
      <c r="B4352" s="14" t="s">
        <v>8860</v>
      </c>
      <c r="C4352" s="14" t="s">
        <v>3759</v>
      </c>
    </row>
    <row r="4353" spans="1:3" ht="17.25" customHeight="1" x14ac:dyDescent="0.25">
      <c r="A4353" s="14" t="str">
        <f>"02926880341"</f>
        <v>02926880341</v>
      </c>
      <c r="B4353" s="14" t="s">
        <v>9557</v>
      </c>
      <c r="C4353" s="14" t="s">
        <v>3759</v>
      </c>
    </row>
    <row r="4354" spans="1:3" ht="17.25" customHeight="1" x14ac:dyDescent="0.25">
      <c r="A4354" s="14" t="str">
        <f>"02562670345"</f>
        <v>02562670345</v>
      </c>
      <c r="B4354" s="14" t="s">
        <v>9558</v>
      </c>
      <c r="C4354" s="14" t="s">
        <v>3759</v>
      </c>
    </row>
    <row r="4355" spans="1:3" ht="17.25" customHeight="1" x14ac:dyDescent="0.25">
      <c r="A4355" s="14" t="str">
        <f>"00746170349"</f>
        <v>00746170349</v>
      </c>
      <c r="B4355" s="14" t="s">
        <v>9175</v>
      </c>
      <c r="C4355" s="14" t="s">
        <v>3759</v>
      </c>
    </row>
    <row r="4356" spans="1:3" ht="17.25" customHeight="1" x14ac:dyDescent="0.25">
      <c r="A4356" s="14" t="s">
        <v>4930</v>
      </c>
      <c r="B4356" s="14" t="s">
        <v>4931</v>
      </c>
      <c r="C4356" s="14" t="s">
        <v>3759</v>
      </c>
    </row>
    <row r="4357" spans="1:3" ht="17.25" customHeight="1" x14ac:dyDescent="0.25">
      <c r="A4357" s="14" t="str">
        <f>"00163110349"</f>
        <v>00163110349</v>
      </c>
      <c r="B4357" s="14" t="s">
        <v>4644</v>
      </c>
      <c r="C4357" s="14" t="s">
        <v>3759</v>
      </c>
    </row>
    <row r="4358" spans="1:3" ht="17.25" customHeight="1" x14ac:dyDescent="0.25">
      <c r="A4358" s="14" t="str">
        <f>"00574930343"</f>
        <v>00574930343</v>
      </c>
      <c r="B4358" s="14" t="s">
        <v>5088</v>
      </c>
      <c r="C4358" s="14" t="s">
        <v>3759</v>
      </c>
    </row>
    <row r="4359" spans="1:3" ht="17.25" customHeight="1" x14ac:dyDescent="0.25">
      <c r="A4359" s="14" t="s">
        <v>9137</v>
      </c>
      <c r="B4359" s="14" t="s">
        <v>9138</v>
      </c>
      <c r="C4359" s="14" t="s">
        <v>3759</v>
      </c>
    </row>
    <row r="4360" spans="1:3" ht="17.25" customHeight="1" x14ac:dyDescent="0.25">
      <c r="A4360" s="14" t="s">
        <v>9753</v>
      </c>
      <c r="B4360" s="14" t="s">
        <v>9754</v>
      </c>
      <c r="C4360" s="14" t="s">
        <v>3759</v>
      </c>
    </row>
    <row r="4361" spans="1:3" ht="17.25" customHeight="1" x14ac:dyDescent="0.25">
      <c r="A4361" s="14" t="str">
        <f>"01618740342"</f>
        <v>01618740342</v>
      </c>
      <c r="B4361" s="14" t="s">
        <v>8870</v>
      </c>
      <c r="C4361" s="14" t="s">
        <v>3759</v>
      </c>
    </row>
    <row r="4362" spans="1:3" ht="17.25" customHeight="1" x14ac:dyDescent="0.25">
      <c r="A4362" s="14" t="str">
        <f>"00604320341"</f>
        <v>00604320341</v>
      </c>
      <c r="B4362" s="14" t="s">
        <v>4707</v>
      </c>
      <c r="C4362" s="14" t="s">
        <v>3759</v>
      </c>
    </row>
    <row r="4363" spans="1:3" ht="17.25" customHeight="1" x14ac:dyDescent="0.25">
      <c r="A4363" s="14" t="s">
        <v>4347</v>
      </c>
      <c r="B4363" s="14" t="s">
        <v>4348</v>
      </c>
      <c r="C4363" s="14" t="s">
        <v>3759</v>
      </c>
    </row>
    <row r="4364" spans="1:3" ht="17.25" customHeight="1" x14ac:dyDescent="0.25">
      <c r="A4364" s="14" t="str">
        <f>"00480820349"</f>
        <v>00480820349</v>
      </c>
      <c r="B4364" s="14" t="s">
        <v>9128</v>
      </c>
      <c r="C4364" s="14" t="s">
        <v>3759</v>
      </c>
    </row>
    <row r="4365" spans="1:3" ht="17.25" customHeight="1" x14ac:dyDescent="0.25">
      <c r="A4365" s="14" t="str">
        <f>"02669040343"</f>
        <v>02669040343</v>
      </c>
      <c r="B4365" s="14" t="s">
        <v>9486</v>
      </c>
      <c r="C4365" s="14" t="s">
        <v>3759</v>
      </c>
    </row>
    <row r="4366" spans="1:3" ht="17.25" customHeight="1" x14ac:dyDescent="0.25">
      <c r="A4366" s="14" t="s">
        <v>9182</v>
      </c>
      <c r="B4366" s="14" t="s">
        <v>9183</v>
      </c>
      <c r="C4366" s="14" t="s">
        <v>3759</v>
      </c>
    </row>
    <row r="4367" spans="1:3" ht="17.25" customHeight="1" x14ac:dyDescent="0.25">
      <c r="A4367" s="14" t="str">
        <f>"02390740120"</f>
        <v>02390740120</v>
      </c>
      <c r="B4367" s="14" t="s">
        <v>4746</v>
      </c>
      <c r="C4367" s="14" t="s">
        <v>3759</v>
      </c>
    </row>
    <row r="4368" spans="1:3" ht="17.25" customHeight="1" x14ac:dyDescent="0.25">
      <c r="A4368" s="14" t="str">
        <f>"01879460341"</f>
        <v>01879460341</v>
      </c>
      <c r="B4368" s="14" t="s">
        <v>9105</v>
      </c>
      <c r="C4368" s="14" t="s">
        <v>3759</v>
      </c>
    </row>
    <row r="4369" spans="1:3" ht="17.25" customHeight="1" x14ac:dyDescent="0.25">
      <c r="A4369" s="14" t="str">
        <f>"02762260343"</f>
        <v>02762260343</v>
      </c>
      <c r="B4369" s="14" t="s">
        <v>4694</v>
      </c>
      <c r="C4369" s="14" t="s">
        <v>3759</v>
      </c>
    </row>
    <row r="4370" spans="1:3" ht="17.25" customHeight="1" x14ac:dyDescent="0.25">
      <c r="A4370" s="14" t="s">
        <v>8943</v>
      </c>
      <c r="B4370" s="14" t="s">
        <v>8944</v>
      </c>
      <c r="C4370" s="14" t="s">
        <v>3759</v>
      </c>
    </row>
    <row r="4371" spans="1:3" ht="17.25" customHeight="1" x14ac:dyDescent="0.25">
      <c r="A4371" s="14" t="s">
        <v>9400</v>
      </c>
      <c r="B4371" s="14" t="s">
        <v>9401</v>
      </c>
      <c r="C4371" s="14" t="s">
        <v>3759</v>
      </c>
    </row>
    <row r="4372" spans="1:3" ht="17.25" customHeight="1" x14ac:dyDescent="0.25">
      <c r="A4372" s="14" t="s">
        <v>9640</v>
      </c>
      <c r="B4372" s="14" t="s">
        <v>9641</v>
      </c>
      <c r="C4372" s="14" t="s">
        <v>3759</v>
      </c>
    </row>
    <row r="4373" spans="1:3" ht="17.25" customHeight="1" x14ac:dyDescent="0.25">
      <c r="A4373" s="14" t="s">
        <v>9167</v>
      </c>
      <c r="B4373" s="14" t="s">
        <v>9168</v>
      </c>
      <c r="C4373" s="14" t="s">
        <v>3759</v>
      </c>
    </row>
    <row r="4374" spans="1:3" ht="17.25" customHeight="1" x14ac:dyDescent="0.25">
      <c r="A4374" s="14" t="str">
        <f>"02172830347"</f>
        <v>02172830347</v>
      </c>
      <c r="B4374" s="14" t="s">
        <v>9185</v>
      </c>
      <c r="C4374" s="14" t="s">
        <v>3759</v>
      </c>
    </row>
    <row r="4375" spans="1:3" ht="17.25" customHeight="1" x14ac:dyDescent="0.25">
      <c r="A4375" s="14" t="s">
        <v>4608</v>
      </c>
      <c r="B4375" s="14" t="s">
        <v>4609</v>
      </c>
      <c r="C4375" s="14" t="s">
        <v>3759</v>
      </c>
    </row>
    <row r="4376" spans="1:3" ht="17.25" customHeight="1" x14ac:dyDescent="0.25">
      <c r="A4376" s="14" t="s">
        <v>8601</v>
      </c>
      <c r="B4376" s="14" t="s">
        <v>8602</v>
      </c>
      <c r="C4376" s="14" t="s">
        <v>3759</v>
      </c>
    </row>
    <row r="4377" spans="1:3" ht="17.25" customHeight="1" x14ac:dyDescent="0.25">
      <c r="A4377" s="14" t="s">
        <v>4555</v>
      </c>
      <c r="B4377" s="14" t="s">
        <v>4556</v>
      </c>
      <c r="C4377" s="14" t="s">
        <v>3759</v>
      </c>
    </row>
    <row r="4378" spans="1:3" ht="17.25" customHeight="1" x14ac:dyDescent="0.25">
      <c r="A4378" s="14" t="s">
        <v>9309</v>
      </c>
      <c r="B4378" s="14" t="s">
        <v>9310</v>
      </c>
      <c r="C4378" s="14" t="s">
        <v>3759</v>
      </c>
    </row>
    <row r="4379" spans="1:3" ht="17.25" customHeight="1" x14ac:dyDescent="0.25">
      <c r="A4379" s="14" t="str">
        <f>"00801500349"</f>
        <v>00801500349</v>
      </c>
      <c r="B4379" s="14" t="s">
        <v>9650</v>
      </c>
      <c r="C4379" s="14" t="s">
        <v>3759</v>
      </c>
    </row>
    <row r="4380" spans="1:3" ht="17.25" customHeight="1" x14ac:dyDescent="0.25">
      <c r="A4380" s="14" t="s">
        <v>4714</v>
      </c>
      <c r="B4380" s="14" t="s">
        <v>4715</v>
      </c>
      <c r="C4380" s="14" t="s">
        <v>3759</v>
      </c>
    </row>
    <row r="4381" spans="1:3" ht="17.25" customHeight="1" x14ac:dyDescent="0.25">
      <c r="A4381" s="14" t="s">
        <v>9762</v>
      </c>
      <c r="B4381" s="14" t="s">
        <v>9763</v>
      </c>
      <c r="C4381" s="14" t="s">
        <v>3759</v>
      </c>
    </row>
    <row r="4382" spans="1:3" ht="17.25" customHeight="1" x14ac:dyDescent="0.25">
      <c r="A4382" s="14" t="s">
        <v>9337</v>
      </c>
      <c r="B4382" s="14" t="s">
        <v>9338</v>
      </c>
      <c r="C4382" s="14" t="s">
        <v>3759</v>
      </c>
    </row>
    <row r="4383" spans="1:3" ht="17.25" customHeight="1" x14ac:dyDescent="0.25">
      <c r="A4383" s="14" t="s">
        <v>4716</v>
      </c>
      <c r="B4383" s="14" t="s">
        <v>4717</v>
      </c>
      <c r="C4383" s="14" t="s">
        <v>3759</v>
      </c>
    </row>
    <row r="4384" spans="1:3" ht="17.25" customHeight="1" x14ac:dyDescent="0.25">
      <c r="A4384" s="14" t="str">
        <f>"02937380349"</f>
        <v>02937380349</v>
      </c>
      <c r="B4384" s="14" t="s">
        <v>8942</v>
      </c>
      <c r="C4384" s="14" t="s">
        <v>3759</v>
      </c>
    </row>
    <row r="4385" spans="1:3" ht="17.25" customHeight="1" x14ac:dyDescent="0.25">
      <c r="A4385" s="14" t="str">
        <f>"02352820340"</f>
        <v>02352820340</v>
      </c>
      <c r="B4385" s="14" t="s">
        <v>9187</v>
      </c>
      <c r="C4385" s="14" t="s">
        <v>3759</v>
      </c>
    </row>
    <row r="4386" spans="1:3" ht="17.25" customHeight="1" x14ac:dyDescent="0.25">
      <c r="A4386" s="14" t="str">
        <f>"00862170347"</f>
        <v>00862170347</v>
      </c>
      <c r="B4386" s="14" t="s">
        <v>8888</v>
      </c>
      <c r="C4386" s="14" t="s">
        <v>3759</v>
      </c>
    </row>
    <row r="4387" spans="1:3" ht="17.25" customHeight="1" x14ac:dyDescent="0.25">
      <c r="A4387" s="14" t="s">
        <v>4850</v>
      </c>
      <c r="B4387" s="14" t="s">
        <v>4851</v>
      </c>
      <c r="C4387" s="14" t="s">
        <v>3759</v>
      </c>
    </row>
    <row r="4388" spans="1:3" ht="17.25" customHeight="1" x14ac:dyDescent="0.25">
      <c r="A4388" s="14" t="s">
        <v>4305</v>
      </c>
      <c r="B4388" s="14" t="s">
        <v>4306</v>
      </c>
      <c r="C4388" s="14" t="s">
        <v>3759</v>
      </c>
    </row>
    <row r="4389" spans="1:3" ht="17.25" customHeight="1" x14ac:dyDescent="0.25">
      <c r="A4389" s="14">
        <v>80016620348</v>
      </c>
      <c r="B4389" s="14" t="s">
        <v>9586</v>
      </c>
      <c r="C4389" s="14" t="s">
        <v>3759</v>
      </c>
    </row>
    <row r="4390" spans="1:3" ht="17.25" customHeight="1" x14ac:dyDescent="0.25">
      <c r="A4390" s="14" t="s">
        <v>9088</v>
      </c>
      <c r="B4390" s="14" t="s">
        <v>9089</v>
      </c>
      <c r="C4390" s="14" t="s">
        <v>3759</v>
      </c>
    </row>
    <row r="4391" spans="1:3" ht="17.25" customHeight="1" x14ac:dyDescent="0.25">
      <c r="A4391" s="14" t="str">
        <f>"01947870349"</f>
        <v>01947870349</v>
      </c>
      <c r="B4391" s="14" t="s">
        <v>9184</v>
      </c>
      <c r="C4391" s="14" t="s">
        <v>3759</v>
      </c>
    </row>
    <row r="4392" spans="1:3" ht="17.25" customHeight="1" x14ac:dyDescent="0.25">
      <c r="A4392" s="14" t="s">
        <v>4836</v>
      </c>
      <c r="B4392" s="14" t="s">
        <v>4837</v>
      </c>
      <c r="C4392" s="14" t="s">
        <v>3759</v>
      </c>
    </row>
    <row r="4393" spans="1:3" ht="17.25" customHeight="1" x14ac:dyDescent="0.25">
      <c r="A4393" s="14" t="s">
        <v>9246</v>
      </c>
      <c r="B4393" s="14" t="s">
        <v>9247</v>
      </c>
      <c r="C4393" s="14" t="s">
        <v>3759</v>
      </c>
    </row>
    <row r="4394" spans="1:3" ht="17.25" customHeight="1" x14ac:dyDescent="0.25">
      <c r="A4394" s="14" t="str">
        <f>"00585990344"</f>
        <v>00585990344</v>
      </c>
      <c r="B4394" s="14" t="s">
        <v>4706</v>
      </c>
      <c r="C4394" s="14" t="s">
        <v>3759</v>
      </c>
    </row>
    <row r="4395" spans="1:3" ht="17.25" customHeight="1" x14ac:dyDescent="0.25">
      <c r="A4395" s="14" t="str">
        <f>"00431720341"</f>
        <v>00431720341</v>
      </c>
      <c r="B4395" s="14" t="s">
        <v>4731</v>
      </c>
      <c r="C4395" s="14" t="s">
        <v>3759</v>
      </c>
    </row>
    <row r="4396" spans="1:3" ht="17.25" customHeight="1" x14ac:dyDescent="0.25">
      <c r="A4396" s="14" t="str">
        <f>"01889190342"</f>
        <v>01889190342</v>
      </c>
      <c r="B4396" s="14" t="s">
        <v>5661</v>
      </c>
      <c r="C4396" s="14" t="s">
        <v>3759</v>
      </c>
    </row>
    <row r="4397" spans="1:3" ht="17.25" customHeight="1" x14ac:dyDescent="0.25">
      <c r="A4397" s="14" t="str">
        <f>"01815960347"</f>
        <v>01815960347</v>
      </c>
      <c r="B4397" s="14" t="s">
        <v>9532</v>
      </c>
      <c r="C4397" s="14" t="s">
        <v>3759</v>
      </c>
    </row>
    <row r="4398" spans="1:3" ht="17.25" customHeight="1" x14ac:dyDescent="0.25">
      <c r="A4398" s="14" t="str">
        <f>"02514370341"</f>
        <v>02514370341</v>
      </c>
      <c r="B4398" s="14" t="s">
        <v>9468</v>
      </c>
      <c r="C4398" s="14" t="s">
        <v>3759</v>
      </c>
    </row>
    <row r="4399" spans="1:3" ht="17.25" customHeight="1" x14ac:dyDescent="0.25">
      <c r="A4399" s="14" t="str">
        <f>"02139550343"</f>
        <v>02139550343</v>
      </c>
      <c r="B4399" s="14" t="s">
        <v>8899</v>
      </c>
      <c r="C4399" s="14" t="s">
        <v>3759</v>
      </c>
    </row>
    <row r="4400" spans="1:3" ht="17.25" customHeight="1" x14ac:dyDescent="0.25">
      <c r="A4400" s="14" t="str">
        <f>"02889320343"</f>
        <v>02889320343</v>
      </c>
      <c r="B4400" s="14" t="s">
        <v>9270</v>
      </c>
      <c r="C4400" s="14" t="s">
        <v>3759</v>
      </c>
    </row>
    <row r="4401" spans="1:3" ht="17.25" customHeight="1" x14ac:dyDescent="0.25">
      <c r="A4401" s="14" t="str">
        <f>"01944980349"</f>
        <v>01944980349</v>
      </c>
      <c r="B4401" s="14" t="s">
        <v>4302</v>
      </c>
      <c r="C4401" s="14" t="s">
        <v>3759</v>
      </c>
    </row>
    <row r="4402" spans="1:3" ht="17.25" customHeight="1" x14ac:dyDescent="0.25">
      <c r="A4402" s="14" t="str">
        <f>"00422680348"</f>
        <v>00422680348</v>
      </c>
      <c r="B4402" s="14" t="s">
        <v>9514</v>
      </c>
      <c r="C4402" s="14" t="s">
        <v>3759</v>
      </c>
    </row>
    <row r="4403" spans="1:3" ht="17.25" customHeight="1" x14ac:dyDescent="0.25">
      <c r="A4403" s="14" t="str">
        <f>"01937940342"</f>
        <v>01937940342</v>
      </c>
      <c r="B4403" s="14" t="s">
        <v>4592</v>
      </c>
      <c r="C4403" s="14" t="s">
        <v>3759</v>
      </c>
    </row>
    <row r="4404" spans="1:3" ht="17.25" customHeight="1" x14ac:dyDescent="0.25">
      <c r="A4404" s="14" t="str">
        <f>"02751960341"</f>
        <v>02751960341</v>
      </c>
      <c r="B4404" s="14" t="s">
        <v>9133</v>
      </c>
      <c r="C4404" s="14" t="s">
        <v>3759</v>
      </c>
    </row>
    <row r="4405" spans="1:3" ht="17.25" customHeight="1" x14ac:dyDescent="0.25">
      <c r="A4405" s="14" t="str">
        <f>"00967030347"</f>
        <v>00967030347</v>
      </c>
      <c r="B4405" s="14" t="s">
        <v>9136</v>
      </c>
      <c r="C4405" s="14" t="s">
        <v>3759</v>
      </c>
    </row>
    <row r="4406" spans="1:3" ht="17.25" customHeight="1" x14ac:dyDescent="0.25">
      <c r="A4406" s="14" t="str">
        <f>"02512590346"</f>
        <v>02512590346</v>
      </c>
      <c r="B4406" s="14" t="s">
        <v>4704</v>
      </c>
      <c r="C4406" s="14" t="s">
        <v>3759</v>
      </c>
    </row>
    <row r="4407" spans="1:3" ht="17.25" customHeight="1" x14ac:dyDescent="0.25">
      <c r="A4407" s="14" t="str">
        <f>"02160240343"</f>
        <v>02160240343</v>
      </c>
      <c r="B4407" s="14" t="s">
        <v>8995</v>
      </c>
      <c r="C4407" s="14" t="s">
        <v>3759</v>
      </c>
    </row>
    <row r="4408" spans="1:3" ht="17.25" customHeight="1" x14ac:dyDescent="0.25">
      <c r="A4408" s="14" t="str">
        <f>"02541790347"</f>
        <v>02541790347</v>
      </c>
      <c r="B4408" s="14" t="s">
        <v>8997</v>
      </c>
      <c r="C4408" s="14" t="s">
        <v>3759</v>
      </c>
    </row>
    <row r="4409" spans="1:3" ht="17.25" customHeight="1" x14ac:dyDescent="0.25">
      <c r="A4409" s="14" t="str">
        <f>"02290800347"</f>
        <v>02290800347</v>
      </c>
      <c r="B4409" s="14" t="s">
        <v>9044</v>
      </c>
      <c r="C4409" s="14" t="s">
        <v>3759</v>
      </c>
    </row>
    <row r="4410" spans="1:3" ht="17.25" customHeight="1" x14ac:dyDescent="0.25">
      <c r="A4410" s="14" t="str">
        <f>"02218030340"</f>
        <v>02218030340</v>
      </c>
      <c r="B4410" s="14" t="s">
        <v>4747</v>
      </c>
      <c r="C4410" s="14" t="s">
        <v>3759</v>
      </c>
    </row>
    <row r="4411" spans="1:3" ht="17.25" customHeight="1" x14ac:dyDescent="0.25">
      <c r="A4411" s="14" t="str">
        <f>"02882160340"</f>
        <v>02882160340</v>
      </c>
      <c r="B4411" s="14" t="s">
        <v>9132</v>
      </c>
      <c r="C4411" s="14" t="s">
        <v>3759</v>
      </c>
    </row>
    <row r="4412" spans="1:3" ht="17.25" customHeight="1" x14ac:dyDescent="0.25">
      <c r="A4412" s="14" t="str">
        <f>"02559050345"</f>
        <v>02559050345</v>
      </c>
      <c r="B4412" s="14" t="s">
        <v>4840</v>
      </c>
      <c r="C4412" s="14" t="s">
        <v>3759</v>
      </c>
    </row>
    <row r="4413" spans="1:3" ht="17.25" customHeight="1" x14ac:dyDescent="0.25">
      <c r="A4413" s="14" t="str">
        <f>"02924610344"</f>
        <v>02924610344</v>
      </c>
      <c r="B4413" s="14" t="s">
        <v>9085</v>
      </c>
      <c r="C4413" s="14" t="s">
        <v>3759</v>
      </c>
    </row>
    <row r="4414" spans="1:3" ht="17.25" customHeight="1" x14ac:dyDescent="0.25">
      <c r="A4414" s="14" t="str">
        <f>"02707090342"</f>
        <v>02707090342</v>
      </c>
      <c r="B4414" s="14" t="s">
        <v>8854</v>
      </c>
      <c r="C4414" s="14" t="s">
        <v>3759</v>
      </c>
    </row>
    <row r="4415" spans="1:3" ht="17.25" customHeight="1" x14ac:dyDescent="0.25">
      <c r="A4415" s="14" t="str">
        <f>"00485640346"</f>
        <v>00485640346</v>
      </c>
      <c r="B4415" s="14" t="s">
        <v>4160</v>
      </c>
      <c r="C4415" s="14" t="s">
        <v>3759</v>
      </c>
    </row>
    <row r="4416" spans="1:3" ht="17.25" customHeight="1" x14ac:dyDescent="0.25">
      <c r="A4416" s="14" t="str">
        <f>"01887880340"</f>
        <v>01887880340</v>
      </c>
      <c r="B4416" s="14" t="s">
        <v>9470</v>
      </c>
      <c r="C4416" s="14" t="s">
        <v>3759</v>
      </c>
    </row>
    <row r="4417" spans="1:3" ht="17.25" customHeight="1" x14ac:dyDescent="0.25">
      <c r="A4417" s="14" t="str">
        <f>"02165590346"</f>
        <v>02165590346</v>
      </c>
      <c r="B4417" s="14" t="s">
        <v>8996</v>
      </c>
      <c r="C4417" s="14" t="s">
        <v>3759</v>
      </c>
    </row>
    <row r="4418" spans="1:3" ht="17.25" customHeight="1" x14ac:dyDescent="0.25">
      <c r="A4418" s="14" t="str">
        <f>"02178550345"</f>
        <v>02178550345</v>
      </c>
      <c r="B4418" s="14" t="s">
        <v>9469</v>
      </c>
      <c r="C4418" s="14" t="s">
        <v>3759</v>
      </c>
    </row>
    <row r="4419" spans="1:3" ht="17.25" customHeight="1" x14ac:dyDescent="0.25">
      <c r="A4419" s="14" t="str">
        <f>"02246310342"</f>
        <v>02246310342</v>
      </c>
      <c r="B4419" s="14" t="s">
        <v>8454</v>
      </c>
      <c r="C4419" s="14" t="s">
        <v>3759</v>
      </c>
    </row>
    <row r="4420" spans="1:3" ht="17.25" customHeight="1" x14ac:dyDescent="0.25">
      <c r="A4420" s="14" t="str">
        <f>"02630180343"</f>
        <v>02630180343</v>
      </c>
      <c r="B4420" s="14" t="s">
        <v>4554</v>
      </c>
      <c r="C4420" s="14" t="s">
        <v>3759</v>
      </c>
    </row>
    <row r="4421" spans="1:3" ht="17.25" customHeight="1" x14ac:dyDescent="0.25">
      <c r="A4421" s="14" t="str">
        <f>"01968810349"</f>
        <v>01968810349</v>
      </c>
      <c r="B4421" s="14" t="s">
        <v>3758</v>
      </c>
      <c r="C4421" s="14" t="s">
        <v>3759</v>
      </c>
    </row>
    <row r="4422" spans="1:3" ht="17.25" customHeight="1" x14ac:dyDescent="0.25">
      <c r="A4422" s="14">
        <v>91031090342</v>
      </c>
      <c r="B4422" s="14" t="s">
        <v>4753</v>
      </c>
      <c r="C4422" s="14" t="s">
        <v>3759</v>
      </c>
    </row>
    <row r="4423" spans="1:3" ht="17.25" customHeight="1" x14ac:dyDescent="0.25">
      <c r="A4423" s="14" t="s">
        <v>9464</v>
      </c>
      <c r="B4423" s="14" t="s">
        <v>9465</v>
      </c>
      <c r="C4423" s="14" t="s">
        <v>3759</v>
      </c>
    </row>
    <row r="4424" spans="1:3" ht="17.25" customHeight="1" x14ac:dyDescent="0.25">
      <c r="A4424" s="14" t="s">
        <v>4775</v>
      </c>
      <c r="B4424" s="14" t="s">
        <v>4776</v>
      </c>
      <c r="C4424" s="14" t="s">
        <v>3759</v>
      </c>
    </row>
    <row r="4425" spans="1:3" ht="17.25" customHeight="1" x14ac:dyDescent="0.25">
      <c r="A4425" s="14" t="str">
        <f>"00354980344"</f>
        <v>00354980344</v>
      </c>
      <c r="B4425" s="14" t="s">
        <v>4353</v>
      </c>
      <c r="C4425" s="14" t="s">
        <v>3759</v>
      </c>
    </row>
    <row r="4426" spans="1:3" ht="17.25" customHeight="1" x14ac:dyDescent="0.25">
      <c r="A4426" s="14" t="s">
        <v>4652</v>
      </c>
      <c r="B4426" s="14" t="s">
        <v>4653</v>
      </c>
      <c r="C4426" s="14" t="s">
        <v>3759</v>
      </c>
    </row>
    <row r="4427" spans="1:3" ht="17.25" customHeight="1" x14ac:dyDescent="0.25">
      <c r="A4427" s="14" t="str">
        <f>"02710320348"</f>
        <v>02710320348</v>
      </c>
      <c r="B4427" s="14" t="s">
        <v>9178</v>
      </c>
      <c r="C4427" s="14" t="s">
        <v>3759</v>
      </c>
    </row>
    <row r="4428" spans="1:3" ht="17.25" customHeight="1" x14ac:dyDescent="0.25">
      <c r="A4428" s="14" t="str">
        <f>"02777060340"</f>
        <v>02777060340</v>
      </c>
      <c r="B4428" s="14" t="s">
        <v>9542</v>
      </c>
      <c r="C4428" s="14" t="s">
        <v>3759</v>
      </c>
    </row>
    <row r="4429" spans="1:3" ht="17.25" customHeight="1" x14ac:dyDescent="0.25">
      <c r="A4429" s="14" t="s">
        <v>9280</v>
      </c>
      <c r="B4429" s="14" t="s">
        <v>9281</v>
      </c>
      <c r="C4429" s="14" t="s">
        <v>3759</v>
      </c>
    </row>
    <row r="4430" spans="1:3" ht="17.25" customHeight="1" x14ac:dyDescent="0.25">
      <c r="A4430" s="14" t="str">
        <f>"02900740347"</f>
        <v>02900740347</v>
      </c>
      <c r="B4430" s="14" t="s">
        <v>9248</v>
      </c>
      <c r="C4430" s="14" t="s">
        <v>3759</v>
      </c>
    </row>
    <row r="4431" spans="1:3" ht="17.25" customHeight="1" x14ac:dyDescent="0.25">
      <c r="A4431" s="14" t="str">
        <f>"01272720200"</f>
        <v>01272720200</v>
      </c>
      <c r="B4431" s="14" t="s">
        <v>4675</v>
      </c>
      <c r="C4431" s="14" t="s">
        <v>3759</v>
      </c>
    </row>
    <row r="4432" spans="1:3" ht="17.25" customHeight="1" x14ac:dyDescent="0.25">
      <c r="A4432" s="14" t="str">
        <f>"01968660348"</f>
        <v>01968660348</v>
      </c>
      <c r="B4432" s="14" t="s">
        <v>9181</v>
      </c>
      <c r="C4432" s="14" t="s">
        <v>3759</v>
      </c>
    </row>
    <row r="4433" spans="1:3" ht="17.25" customHeight="1" x14ac:dyDescent="0.25">
      <c r="A4433" s="14" t="str">
        <f>"02381330345"</f>
        <v>02381330345</v>
      </c>
      <c r="B4433" s="14" t="s">
        <v>9176</v>
      </c>
      <c r="C4433" s="14" t="s">
        <v>3759</v>
      </c>
    </row>
    <row r="4434" spans="1:3" ht="17.25" customHeight="1" x14ac:dyDescent="0.25">
      <c r="A4434" s="14" t="str">
        <f>"01289600189"</f>
        <v>01289600189</v>
      </c>
      <c r="B4434" s="14" t="s">
        <v>350</v>
      </c>
      <c r="C4434" s="14" t="s">
        <v>77</v>
      </c>
    </row>
    <row r="4435" spans="1:3" ht="17.25" customHeight="1" x14ac:dyDescent="0.25">
      <c r="A4435" s="14" t="s">
        <v>476</v>
      </c>
      <c r="B4435" s="14" t="s">
        <v>477</v>
      </c>
      <c r="C4435" s="14" t="s">
        <v>77</v>
      </c>
    </row>
    <row r="4436" spans="1:3" ht="17.25" customHeight="1" x14ac:dyDescent="0.25">
      <c r="A4436" s="14" t="s">
        <v>7568</v>
      </c>
      <c r="B4436" s="14" t="s">
        <v>7569</v>
      </c>
      <c r="C4436" s="14" t="s">
        <v>77</v>
      </c>
    </row>
    <row r="4437" spans="1:3" ht="17.25" customHeight="1" x14ac:dyDescent="0.25">
      <c r="A4437" s="14" t="str">
        <f>"00503400186"</f>
        <v>00503400186</v>
      </c>
      <c r="B4437" s="14" t="s">
        <v>347</v>
      </c>
      <c r="C4437" s="14" t="s">
        <v>77</v>
      </c>
    </row>
    <row r="4438" spans="1:3" ht="17.25" customHeight="1" x14ac:dyDescent="0.25">
      <c r="A4438" s="14" t="str">
        <f>"01727940189"</f>
        <v>01727940189</v>
      </c>
      <c r="B4438" s="14" t="s">
        <v>76</v>
      </c>
      <c r="C4438" s="14" t="s">
        <v>77</v>
      </c>
    </row>
    <row r="4439" spans="1:3" ht="17.25" customHeight="1" x14ac:dyDescent="0.25">
      <c r="A4439" s="14" t="str">
        <f>"01907230187"</f>
        <v>01907230187</v>
      </c>
      <c r="B4439" s="14" t="s">
        <v>5494</v>
      </c>
      <c r="C4439" s="14" t="s">
        <v>77</v>
      </c>
    </row>
    <row r="4440" spans="1:3" ht="17.25" customHeight="1" x14ac:dyDescent="0.25">
      <c r="A4440" s="14" t="str">
        <f>"01736660182"</f>
        <v>01736660182</v>
      </c>
      <c r="B4440" s="14" t="s">
        <v>498</v>
      </c>
      <c r="C4440" s="14" t="s">
        <v>77</v>
      </c>
    </row>
    <row r="4441" spans="1:3" ht="17.25" customHeight="1" x14ac:dyDescent="0.25">
      <c r="A4441" s="14" t="str">
        <f>"00508630183"</f>
        <v>00508630183</v>
      </c>
      <c r="B4441" s="14" t="s">
        <v>6550</v>
      </c>
      <c r="C4441" s="14" t="s">
        <v>77</v>
      </c>
    </row>
    <row r="4442" spans="1:3" ht="17.25" customHeight="1" x14ac:dyDescent="0.25">
      <c r="A4442" s="14" t="s">
        <v>7580</v>
      </c>
      <c r="B4442" s="14" t="s">
        <v>7581</v>
      </c>
      <c r="C4442" s="14" t="s">
        <v>77</v>
      </c>
    </row>
    <row r="4443" spans="1:3" ht="17.25" customHeight="1" x14ac:dyDescent="0.25">
      <c r="A4443" s="14" t="str">
        <f>"02466250186"</f>
        <v>02466250186</v>
      </c>
      <c r="B4443" s="14" t="s">
        <v>7442</v>
      </c>
      <c r="C4443" s="14" t="s">
        <v>77</v>
      </c>
    </row>
    <row r="4444" spans="1:3" ht="17.25" customHeight="1" x14ac:dyDescent="0.25">
      <c r="A4444" s="14" t="s">
        <v>103</v>
      </c>
      <c r="B4444" s="14" t="s">
        <v>104</v>
      </c>
      <c r="C4444" s="14" t="s">
        <v>77</v>
      </c>
    </row>
    <row r="4445" spans="1:3" ht="17.25" customHeight="1" x14ac:dyDescent="0.25">
      <c r="A4445" s="14" t="str">
        <f>"01965650185"</f>
        <v>01965650185</v>
      </c>
      <c r="B4445" s="14" t="s">
        <v>133</v>
      </c>
      <c r="C4445" s="14" t="s">
        <v>77</v>
      </c>
    </row>
    <row r="4446" spans="1:3" ht="17.25" customHeight="1" x14ac:dyDescent="0.25">
      <c r="A4446" s="14" t="s">
        <v>7304</v>
      </c>
      <c r="B4446" s="14" t="s">
        <v>7305</v>
      </c>
      <c r="C4446" s="14" t="s">
        <v>77</v>
      </c>
    </row>
    <row r="4447" spans="1:3" ht="17.25" customHeight="1" x14ac:dyDescent="0.25">
      <c r="A4447" s="14" t="s">
        <v>191</v>
      </c>
      <c r="B4447" s="14" t="s">
        <v>192</v>
      </c>
      <c r="C4447" s="14" t="s">
        <v>77</v>
      </c>
    </row>
    <row r="4448" spans="1:3" ht="17.25" customHeight="1" x14ac:dyDescent="0.25">
      <c r="A4448" s="14" t="str">
        <f>"06581210967"</f>
        <v>06581210967</v>
      </c>
      <c r="B4448" s="14" t="s">
        <v>375</v>
      </c>
      <c r="C4448" s="14" t="s">
        <v>77</v>
      </c>
    </row>
    <row r="4449" spans="1:3" ht="17.25" customHeight="1" x14ac:dyDescent="0.25">
      <c r="A4449" s="14" t="str">
        <f>"01653930188"</f>
        <v>01653930188</v>
      </c>
      <c r="B4449" s="14" t="s">
        <v>6238</v>
      </c>
      <c r="C4449" s="14" t="s">
        <v>77</v>
      </c>
    </row>
    <row r="4450" spans="1:3" ht="17.25" customHeight="1" x14ac:dyDescent="0.25">
      <c r="A4450" s="14" t="s">
        <v>130</v>
      </c>
      <c r="B4450" s="14" t="s">
        <v>131</v>
      </c>
      <c r="C4450" s="14" t="s">
        <v>77</v>
      </c>
    </row>
    <row r="4451" spans="1:3" ht="17.25" customHeight="1" x14ac:dyDescent="0.25">
      <c r="A4451" s="14" t="s">
        <v>1249</v>
      </c>
      <c r="B4451" s="14" t="s">
        <v>1250</v>
      </c>
      <c r="C4451" s="14" t="s">
        <v>77</v>
      </c>
    </row>
    <row r="4452" spans="1:3" ht="17.25" customHeight="1" x14ac:dyDescent="0.25">
      <c r="A4452" s="14" t="s">
        <v>7526</v>
      </c>
      <c r="B4452" s="14" t="s">
        <v>7527</v>
      </c>
      <c r="C4452" s="14" t="s">
        <v>77</v>
      </c>
    </row>
    <row r="4453" spans="1:3" ht="17.25" customHeight="1" x14ac:dyDescent="0.25">
      <c r="A4453" s="14" t="s">
        <v>7519</v>
      </c>
      <c r="B4453" s="14" t="s">
        <v>7520</v>
      </c>
      <c r="C4453" s="14" t="s">
        <v>77</v>
      </c>
    </row>
    <row r="4454" spans="1:3" ht="17.25" customHeight="1" x14ac:dyDescent="0.25">
      <c r="A4454" s="14" t="s">
        <v>8576</v>
      </c>
      <c r="B4454" s="14" t="s">
        <v>8577</v>
      </c>
      <c r="C4454" s="14" t="s">
        <v>77</v>
      </c>
    </row>
    <row r="4455" spans="1:3" ht="17.25" customHeight="1" x14ac:dyDescent="0.25">
      <c r="A4455" s="14" t="str">
        <f>"00451050181"</f>
        <v>00451050181</v>
      </c>
      <c r="B4455" s="14" t="s">
        <v>348</v>
      </c>
      <c r="C4455" s="14" t="s">
        <v>77</v>
      </c>
    </row>
    <row r="4456" spans="1:3" ht="17.25" customHeight="1" x14ac:dyDescent="0.25">
      <c r="A4456" s="14" t="str">
        <f>"01988300180"</f>
        <v>01988300180</v>
      </c>
      <c r="B4456" s="14" t="s">
        <v>6239</v>
      </c>
      <c r="C4456" s="14" t="s">
        <v>77</v>
      </c>
    </row>
    <row r="4457" spans="1:3" ht="17.25" customHeight="1" x14ac:dyDescent="0.25">
      <c r="A4457" s="14" t="str">
        <f>"00264200189"</f>
        <v>00264200189</v>
      </c>
      <c r="B4457" s="14" t="s">
        <v>6233</v>
      </c>
      <c r="C4457" s="14" t="s">
        <v>77</v>
      </c>
    </row>
    <row r="4458" spans="1:3" ht="17.25" customHeight="1" x14ac:dyDescent="0.25">
      <c r="A4458" s="14" t="str">
        <f>"02633820184"</f>
        <v>02633820184</v>
      </c>
      <c r="B4458" s="14" t="s">
        <v>3211</v>
      </c>
      <c r="C4458" s="14" t="s">
        <v>77</v>
      </c>
    </row>
    <row r="4459" spans="1:3" ht="17.25" customHeight="1" x14ac:dyDescent="0.25">
      <c r="A4459" s="14" t="str">
        <f>"01730160189"</f>
        <v>01730160189</v>
      </c>
      <c r="B4459" s="14" t="s">
        <v>9451</v>
      </c>
      <c r="C4459" s="14" t="s">
        <v>77</v>
      </c>
    </row>
    <row r="4460" spans="1:3" ht="17.25" customHeight="1" x14ac:dyDescent="0.25">
      <c r="A4460" s="14" t="str">
        <f>"01996480180"</f>
        <v>01996480180</v>
      </c>
      <c r="B4460" s="14" t="s">
        <v>6551</v>
      </c>
      <c r="C4460" s="14" t="s">
        <v>77</v>
      </c>
    </row>
    <row r="4461" spans="1:3" ht="17.25" customHeight="1" x14ac:dyDescent="0.25">
      <c r="A4461" s="14" t="str">
        <f>"02205360189"</f>
        <v>02205360189</v>
      </c>
      <c r="B4461" s="14" t="s">
        <v>349</v>
      </c>
      <c r="C4461" s="14" t="s">
        <v>77</v>
      </c>
    </row>
    <row r="4462" spans="1:3" ht="17.25" customHeight="1" x14ac:dyDescent="0.25">
      <c r="A4462" s="14" t="str">
        <f>"02265960183"</f>
        <v>02265960183</v>
      </c>
      <c r="B4462" s="14" t="s">
        <v>5387</v>
      </c>
      <c r="C4462" s="14" t="s">
        <v>77</v>
      </c>
    </row>
    <row r="4463" spans="1:3" ht="17.25" customHeight="1" x14ac:dyDescent="0.25">
      <c r="A4463" s="14" t="s">
        <v>8713</v>
      </c>
      <c r="B4463" s="14" t="s">
        <v>8714</v>
      </c>
      <c r="C4463" s="14" t="s">
        <v>77</v>
      </c>
    </row>
    <row r="4464" spans="1:3" ht="17.25" customHeight="1" x14ac:dyDescent="0.25">
      <c r="A4464" s="14" t="str">
        <f>"02721140180"</f>
        <v>02721140180</v>
      </c>
      <c r="B4464" s="14" t="s">
        <v>7722</v>
      </c>
      <c r="C4464" s="14" t="s">
        <v>77</v>
      </c>
    </row>
    <row r="4465" spans="1:3" ht="17.25" customHeight="1" x14ac:dyDescent="0.25">
      <c r="A4465" s="14" t="str">
        <f>"02591730185"</f>
        <v>02591730185</v>
      </c>
      <c r="B4465" s="14" t="s">
        <v>7993</v>
      </c>
      <c r="C4465" s="14" t="s">
        <v>77</v>
      </c>
    </row>
    <row r="4466" spans="1:3" ht="17.25" customHeight="1" x14ac:dyDescent="0.25">
      <c r="A4466" s="14" t="str">
        <f>"00187020185"</f>
        <v>00187020185</v>
      </c>
      <c r="B4466" s="14" t="s">
        <v>5354</v>
      </c>
      <c r="C4466" s="14" t="s">
        <v>77</v>
      </c>
    </row>
    <row r="4467" spans="1:3" ht="17.25" customHeight="1" x14ac:dyDescent="0.25">
      <c r="A4467" s="14" t="str">
        <f>"03482860545"</f>
        <v>03482860545</v>
      </c>
      <c r="B4467" s="14" t="s">
        <v>10576</v>
      </c>
      <c r="C4467" s="14" t="s">
        <v>79</v>
      </c>
    </row>
    <row r="4468" spans="1:3" ht="17.25" customHeight="1" x14ac:dyDescent="0.25">
      <c r="A4468" s="14" t="str">
        <f>"02132890548"</f>
        <v>02132890548</v>
      </c>
      <c r="B4468" s="14" t="s">
        <v>10553</v>
      </c>
      <c r="C4468" s="14" t="s">
        <v>79</v>
      </c>
    </row>
    <row r="4469" spans="1:3" ht="17.25" customHeight="1" x14ac:dyDescent="0.25">
      <c r="A4469" s="14" t="str">
        <f>"01248500546"</f>
        <v>01248500546</v>
      </c>
      <c r="B4469" s="14" t="s">
        <v>5461</v>
      </c>
      <c r="C4469" s="14" t="s">
        <v>79</v>
      </c>
    </row>
    <row r="4470" spans="1:3" ht="17.25" customHeight="1" x14ac:dyDescent="0.25">
      <c r="A4470" s="14" t="str">
        <f>"02979620545"</f>
        <v>02979620545</v>
      </c>
      <c r="B4470" s="14" t="s">
        <v>78</v>
      </c>
      <c r="C4470" s="14" t="s">
        <v>79</v>
      </c>
    </row>
    <row r="4471" spans="1:3" ht="17.25" customHeight="1" x14ac:dyDescent="0.25">
      <c r="A4471" s="14" t="s">
        <v>8436</v>
      </c>
      <c r="B4471" s="14" t="s">
        <v>8437</v>
      </c>
      <c r="C4471" s="14" t="s">
        <v>79</v>
      </c>
    </row>
    <row r="4472" spans="1:3" ht="17.25" customHeight="1" x14ac:dyDescent="0.25">
      <c r="A4472" s="14" t="str">
        <f>"02792920544"</f>
        <v>02792920544</v>
      </c>
      <c r="B4472" s="14" t="s">
        <v>7644</v>
      </c>
      <c r="C4472" s="14" t="s">
        <v>79</v>
      </c>
    </row>
    <row r="4473" spans="1:3" ht="17.25" customHeight="1" x14ac:dyDescent="0.25">
      <c r="A4473" s="14" t="str">
        <f>"01125130540"</f>
        <v>01125130540</v>
      </c>
      <c r="B4473" s="14" t="s">
        <v>5108</v>
      </c>
      <c r="C4473" s="14" t="s">
        <v>79</v>
      </c>
    </row>
    <row r="4474" spans="1:3" ht="17.25" customHeight="1" x14ac:dyDescent="0.25">
      <c r="A4474" s="14" t="s">
        <v>7333</v>
      </c>
      <c r="B4474" s="14" t="s">
        <v>7334</v>
      </c>
      <c r="C4474" s="14" t="s">
        <v>79</v>
      </c>
    </row>
    <row r="4475" spans="1:3" ht="17.25" customHeight="1" x14ac:dyDescent="0.25">
      <c r="A4475" s="14" t="str">
        <f>"03178290544"</f>
        <v>03178290544</v>
      </c>
      <c r="B4475" s="14" t="s">
        <v>2501</v>
      </c>
      <c r="C4475" s="14" t="s">
        <v>79</v>
      </c>
    </row>
    <row r="4476" spans="1:3" ht="17.25" customHeight="1" x14ac:dyDescent="0.25">
      <c r="A4476" s="14" t="str">
        <f>"01172070540"</f>
        <v>01172070540</v>
      </c>
      <c r="B4476" s="14" t="s">
        <v>929</v>
      </c>
      <c r="C4476" s="14" t="s">
        <v>79</v>
      </c>
    </row>
    <row r="4477" spans="1:3" ht="17.25" customHeight="1" x14ac:dyDescent="0.25">
      <c r="A4477" s="14" t="str">
        <f>"03443230549"</f>
        <v>03443230549</v>
      </c>
      <c r="B4477" s="14" t="s">
        <v>10554</v>
      </c>
      <c r="C4477" s="14" t="s">
        <v>79</v>
      </c>
    </row>
    <row r="4478" spans="1:3" ht="17.25" customHeight="1" x14ac:dyDescent="0.25">
      <c r="A4478" s="14" t="str">
        <f>"03400870543"</f>
        <v>03400870543</v>
      </c>
      <c r="B4478" s="14" t="s">
        <v>10578</v>
      </c>
      <c r="C4478" s="14" t="s">
        <v>79</v>
      </c>
    </row>
    <row r="4479" spans="1:3" ht="17.25" customHeight="1" x14ac:dyDescent="0.25">
      <c r="A4479" s="14" t="str">
        <f>"03016260543"</f>
        <v>03016260543</v>
      </c>
      <c r="B4479" s="14" t="s">
        <v>9892</v>
      </c>
      <c r="C4479" s="14" t="s">
        <v>79</v>
      </c>
    </row>
    <row r="4480" spans="1:3" ht="17.25" customHeight="1" x14ac:dyDescent="0.25">
      <c r="A4480" s="14" t="s">
        <v>89</v>
      </c>
      <c r="B4480" s="14" t="s">
        <v>90</v>
      </c>
      <c r="C4480" s="14" t="s">
        <v>79</v>
      </c>
    </row>
    <row r="4481" spans="1:3" ht="17.25" customHeight="1" x14ac:dyDescent="0.25">
      <c r="A4481" s="14" t="str">
        <f>"01807900541"</f>
        <v>01807900541</v>
      </c>
      <c r="B4481" s="14" t="s">
        <v>928</v>
      </c>
      <c r="C4481" s="14" t="s">
        <v>79</v>
      </c>
    </row>
    <row r="4482" spans="1:3" ht="17.25" customHeight="1" x14ac:dyDescent="0.25">
      <c r="A4482" s="14" t="str">
        <f>"03183420540"</f>
        <v>03183420540</v>
      </c>
      <c r="B4482" s="14" t="s">
        <v>916</v>
      </c>
      <c r="C4482" s="14" t="s">
        <v>79</v>
      </c>
    </row>
    <row r="4483" spans="1:3" ht="17.25" customHeight="1" x14ac:dyDescent="0.25">
      <c r="A4483" s="14" t="str">
        <f>"03524130543"</f>
        <v>03524130543</v>
      </c>
      <c r="B4483" s="14" t="s">
        <v>10577</v>
      </c>
      <c r="C4483" s="14" t="s">
        <v>79</v>
      </c>
    </row>
    <row r="4484" spans="1:3" ht="17.25" customHeight="1" x14ac:dyDescent="0.25">
      <c r="A4484" s="14" t="str">
        <f>"03680380544"</f>
        <v>03680380544</v>
      </c>
      <c r="B4484" s="14" t="s">
        <v>10575</v>
      </c>
      <c r="C4484" s="14" t="s">
        <v>79</v>
      </c>
    </row>
    <row r="4485" spans="1:3" ht="17.25" customHeight="1" x14ac:dyDescent="0.25">
      <c r="A4485" s="14" t="str">
        <f>"03288440542"</f>
        <v>03288440542</v>
      </c>
      <c r="B4485" s="14" t="s">
        <v>6300</v>
      </c>
      <c r="C4485" s="14" t="s">
        <v>79</v>
      </c>
    </row>
    <row r="4486" spans="1:3" ht="17.25" customHeight="1" x14ac:dyDescent="0.25">
      <c r="A4486" s="14" t="str">
        <f>"02692590546"</f>
        <v>02692590546</v>
      </c>
      <c r="B4486" s="14" t="s">
        <v>7185</v>
      </c>
      <c r="C4486" s="14" t="s">
        <v>79</v>
      </c>
    </row>
    <row r="4487" spans="1:3" ht="17.25" customHeight="1" x14ac:dyDescent="0.25">
      <c r="A4487" s="14" t="s">
        <v>2497</v>
      </c>
      <c r="B4487" s="14" t="s">
        <v>2498</v>
      </c>
      <c r="C4487" s="14" t="s">
        <v>79</v>
      </c>
    </row>
    <row r="4488" spans="1:3" ht="17.25" customHeight="1" x14ac:dyDescent="0.25">
      <c r="A4488" s="14" t="s">
        <v>10010</v>
      </c>
      <c r="B4488" s="14" t="s">
        <v>10011</v>
      </c>
      <c r="C4488" s="14" t="s">
        <v>79</v>
      </c>
    </row>
    <row r="4489" spans="1:3" ht="17.25" customHeight="1" x14ac:dyDescent="0.25">
      <c r="A4489" s="14" t="s">
        <v>2495</v>
      </c>
      <c r="B4489" s="14" t="s">
        <v>2496</v>
      </c>
      <c r="C4489" s="14" t="s">
        <v>79</v>
      </c>
    </row>
    <row r="4490" spans="1:3" ht="17.25" customHeight="1" x14ac:dyDescent="0.25">
      <c r="A4490" s="14" t="s">
        <v>2499</v>
      </c>
      <c r="B4490" s="14" t="s">
        <v>2500</v>
      </c>
      <c r="C4490" s="14" t="s">
        <v>79</v>
      </c>
    </row>
    <row r="4491" spans="1:3" ht="17.25" customHeight="1" x14ac:dyDescent="0.25">
      <c r="A4491" s="14" t="str">
        <f>"03652970546"</f>
        <v>03652970546</v>
      </c>
      <c r="B4491" s="14" t="s">
        <v>7989</v>
      </c>
      <c r="C4491" s="14" t="s">
        <v>79</v>
      </c>
    </row>
    <row r="4492" spans="1:3" ht="17.25" customHeight="1" x14ac:dyDescent="0.25">
      <c r="A4492" s="14" t="str">
        <f>"00170370415"</f>
        <v>00170370415</v>
      </c>
      <c r="B4492" s="14" t="s">
        <v>10530</v>
      </c>
      <c r="C4492" s="14" t="s">
        <v>460</v>
      </c>
    </row>
    <row r="4493" spans="1:3" ht="17.25" customHeight="1" x14ac:dyDescent="0.25">
      <c r="A4493" s="14" t="s">
        <v>10557</v>
      </c>
      <c r="B4493" s="14" t="s">
        <v>10558</v>
      </c>
      <c r="C4493" s="14" t="s">
        <v>460</v>
      </c>
    </row>
    <row r="4494" spans="1:3" ht="17.25" customHeight="1" x14ac:dyDescent="0.25">
      <c r="A4494" s="14" t="str">
        <f>"01256200419"</f>
        <v>01256200419</v>
      </c>
      <c r="B4494" s="14" t="s">
        <v>459</v>
      </c>
      <c r="C4494" s="14" t="s">
        <v>460</v>
      </c>
    </row>
    <row r="4495" spans="1:3" ht="17.25" customHeight="1" x14ac:dyDescent="0.25">
      <c r="A4495" s="14" t="s">
        <v>8410</v>
      </c>
      <c r="B4495" s="14" t="s">
        <v>8411</v>
      </c>
      <c r="C4495" s="14" t="s">
        <v>460</v>
      </c>
    </row>
    <row r="4496" spans="1:3" ht="17.25" customHeight="1" x14ac:dyDescent="0.25">
      <c r="A4496" s="14" t="s">
        <v>3709</v>
      </c>
      <c r="B4496" s="14" t="s">
        <v>3710</v>
      </c>
      <c r="C4496" s="14" t="s">
        <v>460</v>
      </c>
    </row>
    <row r="4497" spans="1:3" ht="17.25" customHeight="1" x14ac:dyDescent="0.25">
      <c r="A4497" s="14" t="str">
        <f>"01346270414"</f>
        <v>01346270414</v>
      </c>
      <c r="B4497" s="14" t="s">
        <v>461</v>
      </c>
      <c r="C4497" s="14" t="s">
        <v>460</v>
      </c>
    </row>
    <row r="4498" spans="1:3" ht="17.25" customHeight="1" x14ac:dyDescent="0.25">
      <c r="A4498" s="14" t="str">
        <f>"02030920413"</f>
        <v>02030920413</v>
      </c>
      <c r="B4498" s="14" t="s">
        <v>7625</v>
      </c>
      <c r="C4498" s="14" t="s">
        <v>460</v>
      </c>
    </row>
    <row r="4499" spans="1:3" ht="17.25" customHeight="1" x14ac:dyDescent="0.25">
      <c r="A4499" s="14" t="s">
        <v>3079</v>
      </c>
      <c r="B4499" s="14" t="s">
        <v>3080</v>
      </c>
      <c r="C4499" s="14" t="s">
        <v>460</v>
      </c>
    </row>
    <row r="4500" spans="1:3" ht="17.25" customHeight="1" x14ac:dyDescent="0.25">
      <c r="A4500" s="14" t="s">
        <v>10559</v>
      </c>
      <c r="B4500" s="14" t="s">
        <v>10560</v>
      </c>
      <c r="C4500" s="14" t="s">
        <v>460</v>
      </c>
    </row>
    <row r="4501" spans="1:3" ht="17.25" customHeight="1" x14ac:dyDescent="0.25">
      <c r="A4501" s="14" t="str">
        <f>"00100850411"</f>
        <v>00100850411</v>
      </c>
      <c r="B4501" s="14" t="s">
        <v>1286</v>
      </c>
      <c r="C4501" s="14" t="s">
        <v>460</v>
      </c>
    </row>
    <row r="4502" spans="1:3" ht="17.25" customHeight="1" x14ac:dyDescent="0.25">
      <c r="A4502" s="14" t="str">
        <f>"01896650684"</f>
        <v>01896650684</v>
      </c>
      <c r="B4502" s="14" t="s">
        <v>4182</v>
      </c>
      <c r="C4502" s="14" t="s">
        <v>3127</v>
      </c>
    </row>
    <row r="4503" spans="1:3" ht="17.25" customHeight="1" x14ac:dyDescent="0.25">
      <c r="A4503" s="14" t="s">
        <v>3125</v>
      </c>
      <c r="B4503" s="14" t="s">
        <v>3126</v>
      </c>
      <c r="C4503" s="14" t="s">
        <v>3127</v>
      </c>
    </row>
    <row r="4504" spans="1:3" ht="17.25" customHeight="1" x14ac:dyDescent="0.25">
      <c r="A4504" s="14" t="s">
        <v>3763</v>
      </c>
      <c r="B4504" s="14" t="s">
        <v>3764</v>
      </c>
      <c r="C4504" s="14" t="s">
        <v>3127</v>
      </c>
    </row>
    <row r="4505" spans="1:3" ht="17.25" customHeight="1" x14ac:dyDescent="0.25">
      <c r="A4505" s="14" t="s">
        <v>7622</v>
      </c>
      <c r="B4505" s="14" t="s">
        <v>7623</v>
      </c>
      <c r="C4505" s="14" t="s">
        <v>3127</v>
      </c>
    </row>
    <row r="4506" spans="1:3" ht="17.25" customHeight="1" x14ac:dyDescent="0.25">
      <c r="A4506" s="14" t="s">
        <v>7120</v>
      </c>
      <c r="B4506" s="14" t="s">
        <v>7121</v>
      </c>
      <c r="C4506" s="14" t="s">
        <v>3127</v>
      </c>
    </row>
    <row r="4507" spans="1:3" ht="17.25" customHeight="1" x14ac:dyDescent="0.25">
      <c r="A4507" s="14" t="s">
        <v>8094</v>
      </c>
      <c r="B4507" s="14" t="s">
        <v>8095</v>
      </c>
      <c r="C4507" s="14" t="s">
        <v>3127</v>
      </c>
    </row>
    <row r="4508" spans="1:3" ht="17.25" customHeight="1" x14ac:dyDescent="0.25">
      <c r="A4508" s="14" t="s">
        <v>6807</v>
      </c>
      <c r="B4508" s="14" t="s">
        <v>6808</v>
      </c>
      <c r="C4508" s="14" t="s">
        <v>3127</v>
      </c>
    </row>
    <row r="4509" spans="1:3" ht="17.25" customHeight="1" x14ac:dyDescent="0.25">
      <c r="A4509" s="14" t="s">
        <v>3883</v>
      </c>
      <c r="B4509" s="14" t="s">
        <v>3884</v>
      </c>
      <c r="C4509" s="14" t="s">
        <v>3127</v>
      </c>
    </row>
    <row r="4510" spans="1:3" ht="17.25" customHeight="1" x14ac:dyDescent="0.25">
      <c r="A4510" s="14" t="str">
        <f>"01681190680"</f>
        <v>01681190680</v>
      </c>
      <c r="B4510" s="14" t="s">
        <v>6814</v>
      </c>
      <c r="C4510" s="14" t="s">
        <v>3127</v>
      </c>
    </row>
    <row r="4511" spans="1:3" ht="17.25" customHeight="1" x14ac:dyDescent="0.25">
      <c r="A4511" s="14" t="s">
        <v>5336</v>
      </c>
      <c r="B4511" s="14" t="s">
        <v>5337</v>
      </c>
      <c r="C4511" s="14" t="s">
        <v>3127</v>
      </c>
    </row>
    <row r="4512" spans="1:3" ht="17.25" customHeight="1" x14ac:dyDescent="0.25">
      <c r="A4512" s="14" t="s">
        <v>7974</v>
      </c>
      <c r="B4512" s="14" t="s">
        <v>7975</v>
      </c>
      <c r="C4512" s="14" t="s">
        <v>3127</v>
      </c>
    </row>
    <row r="4513" spans="1:3" ht="17.25" customHeight="1" x14ac:dyDescent="0.25">
      <c r="A4513" s="14" t="str">
        <f>"01174590339"</f>
        <v>01174590339</v>
      </c>
      <c r="B4513" s="14" t="s">
        <v>4241</v>
      </c>
      <c r="C4513" s="14" t="s">
        <v>1135</v>
      </c>
    </row>
    <row r="4514" spans="1:3" ht="17.25" customHeight="1" x14ac:dyDescent="0.25">
      <c r="A4514" s="14" t="str">
        <f>"01333050332"</f>
        <v>01333050332</v>
      </c>
      <c r="B4514" s="14" t="s">
        <v>4443</v>
      </c>
      <c r="C4514" s="14" t="s">
        <v>1135</v>
      </c>
    </row>
    <row r="4515" spans="1:3" ht="17.25" customHeight="1" x14ac:dyDescent="0.25">
      <c r="A4515" s="14" t="str">
        <f>"00841050339"</f>
        <v>00841050339</v>
      </c>
      <c r="B4515" s="14" t="s">
        <v>4210</v>
      </c>
      <c r="C4515" s="14" t="s">
        <v>1135</v>
      </c>
    </row>
    <row r="4516" spans="1:3" ht="17.25" customHeight="1" x14ac:dyDescent="0.25">
      <c r="A4516" s="14" t="str">
        <f>"01670520335"</f>
        <v>01670520335</v>
      </c>
      <c r="B4516" s="14" t="s">
        <v>8820</v>
      </c>
      <c r="C4516" s="14" t="s">
        <v>1135</v>
      </c>
    </row>
    <row r="4517" spans="1:3" ht="17.25" customHeight="1" x14ac:dyDescent="0.25">
      <c r="A4517" s="14" t="str">
        <f>"01695620334"</f>
        <v>01695620334</v>
      </c>
      <c r="B4517" s="14" t="s">
        <v>4590</v>
      </c>
      <c r="C4517" s="14" t="s">
        <v>1135</v>
      </c>
    </row>
    <row r="4518" spans="1:3" ht="17.25" customHeight="1" x14ac:dyDescent="0.25">
      <c r="A4518" s="14" t="s">
        <v>6708</v>
      </c>
      <c r="B4518" s="14" t="s">
        <v>6709</v>
      </c>
      <c r="C4518" s="14" t="s">
        <v>1135</v>
      </c>
    </row>
    <row r="4519" spans="1:3" ht="17.25" customHeight="1" x14ac:dyDescent="0.25">
      <c r="A4519" s="14" t="s">
        <v>6706</v>
      </c>
      <c r="B4519" s="14" t="s">
        <v>6707</v>
      </c>
      <c r="C4519" s="14" t="s">
        <v>1135</v>
      </c>
    </row>
    <row r="4520" spans="1:3" ht="17.25" customHeight="1" x14ac:dyDescent="0.25">
      <c r="A4520" s="14" t="s">
        <v>6593</v>
      </c>
      <c r="B4520" s="14" t="s">
        <v>6594</v>
      </c>
      <c r="C4520" s="14" t="s">
        <v>1135</v>
      </c>
    </row>
    <row r="4521" spans="1:3" ht="17.25" customHeight="1" x14ac:dyDescent="0.25">
      <c r="A4521" s="14" t="s">
        <v>6565</v>
      </c>
      <c r="B4521" s="14" t="s">
        <v>6566</v>
      </c>
      <c r="C4521" s="14" t="s">
        <v>1135</v>
      </c>
    </row>
    <row r="4522" spans="1:3" ht="17.25" customHeight="1" x14ac:dyDescent="0.25">
      <c r="A4522" s="14" t="str">
        <f>"00167960335"</f>
        <v>00167960335</v>
      </c>
      <c r="B4522" s="14" t="s">
        <v>4169</v>
      </c>
      <c r="C4522" s="14" t="s">
        <v>1135</v>
      </c>
    </row>
    <row r="4523" spans="1:3" ht="17.25" customHeight="1" x14ac:dyDescent="0.25">
      <c r="A4523" s="14" t="s">
        <v>4583</v>
      </c>
      <c r="B4523" s="14" t="s">
        <v>4584</v>
      </c>
      <c r="C4523" s="14" t="s">
        <v>1135</v>
      </c>
    </row>
    <row r="4524" spans="1:3" ht="17.25" customHeight="1" x14ac:dyDescent="0.25">
      <c r="A4524" s="14" t="str">
        <f>"00156960338"</f>
        <v>00156960338</v>
      </c>
      <c r="B4524" s="14" t="s">
        <v>4386</v>
      </c>
      <c r="C4524" s="14" t="s">
        <v>1135</v>
      </c>
    </row>
    <row r="4525" spans="1:3" ht="17.25" customHeight="1" x14ac:dyDescent="0.25">
      <c r="A4525" s="14" t="s">
        <v>4739</v>
      </c>
      <c r="B4525" s="14" t="s">
        <v>4740</v>
      </c>
      <c r="C4525" s="14" t="s">
        <v>1135</v>
      </c>
    </row>
    <row r="4526" spans="1:3" ht="17.25" customHeight="1" x14ac:dyDescent="0.25">
      <c r="A4526" s="14" t="s">
        <v>4612</v>
      </c>
      <c r="B4526" s="14" t="s">
        <v>4613</v>
      </c>
      <c r="C4526" s="14" t="s">
        <v>1135</v>
      </c>
    </row>
    <row r="4527" spans="1:3" ht="17.25" customHeight="1" x14ac:dyDescent="0.25">
      <c r="A4527" s="14" t="s">
        <v>8455</v>
      </c>
      <c r="B4527" s="14" t="s">
        <v>8456</v>
      </c>
      <c r="C4527" s="14" t="s">
        <v>1135</v>
      </c>
    </row>
    <row r="4528" spans="1:3" ht="17.25" customHeight="1" x14ac:dyDescent="0.25">
      <c r="A4528" s="14" t="str">
        <f>"00772400339"</f>
        <v>00772400339</v>
      </c>
      <c r="B4528" s="14" t="s">
        <v>4631</v>
      </c>
      <c r="C4528" s="14" t="s">
        <v>1135</v>
      </c>
    </row>
    <row r="4529" spans="1:3" ht="17.25" customHeight="1" x14ac:dyDescent="0.25">
      <c r="A4529" s="14" t="str">
        <f>"01339110338"</f>
        <v>01339110338</v>
      </c>
      <c r="B4529" s="14" t="s">
        <v>3943</v>
      </c>
      <c r="C4529" s="14" t="s">
        <v>1135</v>
      </c>
    </row>
    <row r="4530" spans="1:3" ht="17.25" customHeight="1" x14ac:dyDescent="0.25">
      <c r="A4530" s="14" t="str">
        <f>"01314090331"</f>
        <v>01314090331</v>
      </c>
      <c r="B4530" s="14" t="s">
        <v>1134</v>
      </c>
      <c r="C4530" s="14" t="s">
        <v>1135</v>
      </c>
    </row>
    <row r="4531" spans="1:3" ht="17.25" customHeight="1" x14ac:dyDescent="0.25">
      <c r="A4531" s="14" t="str">
        <f>"01095490338"</f>
        <v>01095490338</v>
      </c>
      <c r="B4531" s="14" t="s">
        <v>1291</v>
      </c>
      <c r="C4531" s="14" t="s">
        <v>1135</v>
      </c>
    </row>
    <row r="4532" spans="1:3" ht="17.25" customHeight="1" x14ac:dyDescent="0.25">
      <c r="A4532" s="14" t="str">
        <f>"01378730335"</f>
        <v>01378730335</v>
      </c>
      <c r="B4532" s="14" t="s">
        <v>4198</v>
      </c>
      <c r="C4532" s="14" t="s">
        <v>1135</v>
      </c>
    </row>
    <row r="4533" spans="1:3" ht="17.25" customHeight="1" x14ac:dyDescent="0.25">
      <c r="A4533" s="14" t="str">
        <f>"00756960332"</f>
        <v>00756960332</v>
      </c>
      <c r="B4533" s="14" t="s">
        <v>4178</v>
      </c>
      <c r="C4533" s="14" t="s">
        <v>1135</v>
      </c>
    </row>
    <row r="4534" spans="1:3" ht="17.25" customHeight="1" x14ac:dyDescent="0.25">
      <c r="A4534" s="14" t="str">
        <f>"00843730334"</f>
        <v>00843730334</v>
      </c>
      <c r="B4534" s="14" t="s">
        <v>4229</v>
      </c>
      <c r="C4534" s="14" t="s">
        <v>1135</v>
      </c>
    </row>
    <row r="4535" spans="1:3" ht="17.25" customHeight="1" x14ac:dyDescent="0.25">
      <c r="A4535" s="14" t="str">
        <f>"01188390338"</f>
        <v>01188390338</v>
      </c>
      <c r="B4535" s="14" t="s">
        <v>4121</v>
      </c>
      <c r="C4535" s="14" t="s">
        <v>1135</v>
      </c>
    </row>
    <row r="4536" spans="1:3" ht="17.25" customHeight="1" x14ac:dyDescent="0.25">
      <c r="A4536" s="14" t="str">
        <f>"00170610331"</f>
        <v>00170610331</v>
      </c>
      <c r="B4536" s="14" t="s">
        <v>8607</v>
      </c>
      <c r="C4536" s="14" t="s">
        <v>1135</v>
      </c>
    </row>
    <row r="4537" spans="1:3" ht="17.25" customHeight="1" x14ac:dyDescent="0.25">
      <c r="A4537" s="14" t="str">
        <f>"00909300337"</f>
        <v>00909300337</v>
      </c>
      <c r="B4537" s="14" t="s">
        <v>1143</v>
      </c>
      <c r="C4537" s="14" t="s">
        <v>1135</v>
      </c>
    </row>
    <row r="4538" spans="1:3" ht="17.25" customHeight="1" x14ac:dyDescent="0.25">
      <c r="A4538" s="14" t="str">
        <f>"00437480338"</f>
        <v>00437480338</v>
      </c>
      <c r="B4538" s="14" t="s">
        <v>1292</v>
      </c>
      <c r="C4538" s="14" t="s">
        <v>1135</v>
      </c>
    </row>
    <row r="4539" spans="1:3" ht="17.25" customHeight="1" x14ac:dyDescent="0.25">
      <c r="A4539" s="14" t="str">
        <f>"00873420335"</f>
        <v>00873420335</v>
      </c>
      <c r="B4539" s="14" t="s">
        <v>1299</v>
      </c>
      <c r="C4539" s="14" t="s">
        <v>1135</v>
      </c>
    </row>
    <row r="4540" spans="1:3" ht="17.25" customHeight="1" x14ac:dyDescent="0.25">
      <c r="A4540" s="14" t="str">
        <f>"00897060331"</f>
        <v>00897060331</v>
      </c>
      <c r="B4540" s="14" t="s">
        <v>5350</v>
      </c>
      <c r="C4540" s="14" t="s">
        <v>1135</v>
      </c>
    </row>
    <row r="4541" spans="1:3" ht="17.25" customHeight="1" x14ac:dyDescent="0.25">
      <c r="A4541" s="14" t="str">
        <f>"00156720336"</f>
        <v>00156720336</v>
      </c>
      <c r="B4541" s="14" t="s">
        <v>4013</v>
      </c>
      <c r="C4541" s="14" t="s">
        <v>1135</v>
      </c>
    </row>
    <row r="4542" spans="1:3" ht="17.25" customHeight="1" x14ac:dyDescent="0.25">
      <c r="A4542" s="14" t="str">
        <f>"00939080339"</f>
        <v>00939080339</v>
      </c>
      <c r="B4542" s="14" t="s">
        <v>4179</v>
      </c>
      <c r="C4542" s="14" t="s">
        <v>1135</v>
      </c>
    </row>
    <row r="4543" spans="1:3" ht="17.25" customHeight="1" x14ac:dyDescent="0.25">
      <c r="A4543" s="14" t="str">
        <f>"01365640331"</f>
        <v>01365640331</v>
      </c>
      <c r="B4543" s="14" t="s">
        <v>4419</v>
      </c>
      <c r="C4543" s="14" t="s">
        <v>1135</v>
      </c>
    </row>
    <row r="4544" spans="1:3" ht="17.25" customHeight="1" x14ac:dyDescent="0.25">
      <c r="A4544" s="14" t="str">
        <f>"01598450334"</f>
        <v>01598450334</v>
      </c>
      <c r="B4544" s="14" t="s">
        <v>4340</v>
      </c>
      <c r="C4544" s="14" t="s">
        <v>1135</v>
      </c>
    </row>
    <row r="4545" spans="1:3" ht="17.25" customHeight="1" x14ac:dyDescent="0.25">
      <c r="A4545" s="14" t="str">
        <f>"00121340335"</f>
        <v>00121340335</v>
      </c>
      <c r="B4545" s="14" t="s">
        <v>4877</v>
      </c>
      <c r="C4545" s="14" t="s">
        <v>1135</v>
      </c>
    </row>
    <row r="4546" spans="1:3" ht="17.25" customHeight="1" x14ac:dyDescent="0.25">
      <c r="A4546" s="14" t="str">
        <f>"00729770339"</f>
        <v>00729770339</v>
      </c>
      <c r="B4546" s="14" t="s">
        <v>8451</v>
      </c>
      <c r="C4546" s="14" t="s">
        <v>1135</v>
      </c>
    </row>
    <row r="4547" spans="1:3" ht="17.25" customHeight="1" x14ac:dyDescent="0.25">
      <c r="A4547" s="14" t="str">
        <f>"00225280338"</f>
        <v>00225280338</v>
      </c>
      <c r="B4547" s="14" t="s">
        <v>4625</v>
      </c>
      <c r="C4547" s="14" t="s">
        <v>1135</v>
      </c>
    </row>
    <row r="4548" spans="1:3" ht="17.25" customHeight="1" x14ac:dyDescent="0.25">
      <c r="A4548" s="14" t="str">
        <f>"01392370332"</f>
        <v>01392370332</v>
      </c>
      <c r="B4548" s="14" t="s">
        <v>4297</v>
      </c>
      <c r="C4548" s="14" t="s">
        <v>1135</v>
      </c>
    </row>
    <row r="4549" spans="1:3" ht="17.25" customHeight="1" x14ac:dyDescent="0.25">
      <c r="A4549" s="14" t="str">
        <f>"00127700334"</f>
        <v>00127700334</v>
      </c>
      <c r="B4549" s="14" t="s">
        <v>4197</v>
      </c>
      <c r="C4549" s="14" t="s">
        <v>1135</v>
      </c>
    </row>
    <row r="4550" spans="1:3" ht="17.25" customHeight="1" x14ac:dyDescent="0.25">
      <c r="A4550" s="14" t="str">
        <f>"01668130337"</f>
        <v>01668130337</v>
      </c>
      <c r="B4550" s="14" t="s">
        <v>4271</v>
      </c>
      <c r="C4550" s="14" t="s">
        <v>1135</v>
      </c>
    </row>
    <row r="4551" spans="1:3" ht="17.25" customHeight="1" x14ac:dyDescent="0.25">
      <c r="A4551" s="14" t="str">
        <f>"01482470331"</f>
        <v>01482470331</v>
      </c>
      <c r="B4551" s="14" t="s">
        <v>4720</v>
      </c>
      <c r="C4551" s="14" t="s">
        <v>1135</v>
      </c>
    </row>
    <row r="4552" spans="1:3" ht="17.25" customHeight="1" x14ac:dyDescent="0.25">
      <c r="A4552" s="14" t="str">
        <f>"01321430330"</f>
        <v>01321430330</v>
      </c>
      <c r="B4552" s="14" t="s">
        <v>4642</v>
      </c>
      <c r="C4552" s="14" t="s">
        <v>1135</v>
      </c>
    </row>
    <row r="4553" spans="1:3" ht="17.25" customHeight="1" x14ac:dyDescent="0.25">
      <c r="A4553" s="14" t="str">
        <f>"00726610330"</f>
        <v>00726610330</v>
      </c>
      <c r="B4553" s="14" t="s">
        <v>4430</v>
      </c>
      <c r="C4553" s="14" t="s">
        <v>1135</v>
      </c>
    </row>
    <row r="4554" spans="1:3" ht="17.25" customHeight="1" x14ac:dyDescent="0.25">
      <c r="A4554" s="14" t="str">
        <f>"00249030339"</f>
        <v>00249030339</v>
      </c>
      <c r="B4554" s="14" t="s">
        <v>4698</v>
      </c>
      <c r="C4554" s="14" t="s">
        <v>1135</v>
      </c>
    </row>
    <row r="4555" spans="1:3" ht="17.25" customHeight="1" x14ac:dyDescent="0.25">
      <c r="A4555" s="14">
        <v>80008440333</v>
      </c>
      <c r="B4555" s="14" t="s">
        <v>4518</v>
      </c>
      <c r="C4555" s="14" t="s">
        <v>1135</v>
      </c>
    </row>
    <row r="4556" spans="1:3" ht="17.25" customHeight="1" x14ac:dyDescent="0.25">
      <c r="A4556" s="14" t="str">
        <f>"01297230334"</f>
        <v>01297230334</v>
      </c>
      <c r="B4556" s="14" t="s">
        <v>4433</v>
      </c>
      <c r="C4556" s="14" t="s">
        <v>1135</v>
      </c>
    </row>
    <row r="4557" spans="1:3" ht="17.25" customHeight="1" x14ac:dyDescent="0.25">
      <c r="A4557" s="14" t="str">
        <f>"01132870336"</f>
        <v>01132870336</v>
      </c>
      <c r="B4557" s="14" t="s">
        <v>7779</v>
      </c>
      <c r="C4557" s="14" t="s">
        <v>1135</v>
      </c>
    </row>
    <row r="4558" spans="1:3" ht="17.25" customHeight="1" x14ac:dyDescent="0.25">
      <c r="A4558" s="14" t="str">
        <f>"00784690331"</f>
        <v>00784690331</v>
      </c>
      <c r="B4558" s="14" t="s">
        <v>7126</v>
      </c>
      <c r="C4558" s="14" t="s">
        <v>1135</v>
      </c>
    </row>
    <row r="4559" spans="1:3" ht="17.25" customHeight="1" x14ac:dyDescent="0.25">
      <c r="A4559" s="14" t="str">
        <f>"01071810335"</f>
        <v>01071810335</v>
      </c>
      <c r="B4559" s="14" t="s">
        <v>4469</v>
      </c>
      <c r="C4559" s="14" t="s">
        <v>1135</v>
      </c>
    </row>
    <row r="4560" spans="1:3" ht="17.25" customHeight="1" x14ac:dyDescent="0.25">
      <c r="A4560" s="14" t="str">
        <f>"00121340335"</f>
        <v>00121340335</v>
      </c>
      <c r="B4560" s="14" t="s">
        <v>6710</v>
      </c>
      <c r="C4560" s="14" t="s">
        <v>1135</v>
      </c>
    </row>
    <row r="4561" spans="1:3" ht="17.25" customHeight="1" x14ac:dyDescent="0.25">
      <c r="A4561" s="14" t="str">
        <f>"01179220338"</f>
        <v>01179220338</v>
      </c>
      <c r="B4561" s="14" t="s">
        <v>9382</v>
      </c>
      <c r="C4561" s="14" t="s">
        <v>1135</v>
      </c>
    </row>
    <row r="4562" spans="1:3" ht="17.25" customHeight="1" x14ac:dyDescent="0.25">
      <c r="A4562" s="14" t="str">
        <f>"01172880336"</f>
        <v>01172880336</v>
      </c>
      <c r="B4562" s="14" t="s">
        <v>4641</v>
      </c>
      <c r="C4562" s="14" t="s">
        <v>1135</v>
      </c>
    </row>
    <row r="4563" spans="1:3" ht="17.25" customHeight="1" x14ac:dyDescent="0.25">
      <c r="A4563" s="14" t="str">
        <f>"01172880336"</f>
        <v>01172880336</v>
      </c>
      <c r="B4563" s="14" t="s">
        <v>4641</v>
      </c>
      <c r="C4563" s="14" t="s">
        <v>1135</v>
      </c>
    </row>
    <row r="4564" spans="1:3" ht="17.25" customHeight="1" x14ac:dyDescent="0.25">
      <c r="A4564" s="14" t="str">
        <f>"01369550338"</f>
        <v>01369550338</v>
      </c>
      <c r="B4564" s="14" t="s">
        <v>4585</v>
      </c>
      <c r="C4564" s="14" t="s">
        <v>1135</v>
      </c>
    </row>
    <row r="4565" spans="1:3" ht="17.25" customHeight="1" x14ac:dyDescent="0.25">
      <c r="A4565" s="14" t="str">
        <f>"01383060330"</f>
        <v>01383060330</v>
      </c>
      <c r="B4565" s="14" t="s">
        <v>9351</v>
      </c>
      <c r="C4565" s="14" t="s">
        <v>1135</v>
      </c>
    </row>
    <row r="4566" spans="1:3" ht="17.25" customHeight="1" x14ac:dyDescent="0.25">
      <c r="A4566" s="14" t="str">
        <f>"01295530339"</f>
        <v>01295530339</v>
      </c>
      <c r="B4566" s="14" t="s">
        <v>4789</v>
      </c>
      <c r="C4566" s="14" t="s">
        <v>1135</v>
      </c>
    </row>
    <row r="4567" spans="1:3" ht="17.25" customHeight="1" x14ac:dyDescent="0.25">
      <c r="A4567" s="14" t="str">
        <f>"01344840333"</f>
        <v>01344840333</v>
      </c>
      <c r="B4567" s="14" t="s">
        <v>4240</v>
      </c>
      <c r="C4567" s="14" t="s">
        <v>1135</v>
      </c>
    </row>
    <row r="4568" spans="1:3" ht="17.25" customHeight="1" x14ac:dyDescent="0.25">
      <c r="A4568" s="14" t="s">
        <v>2407</v>
      </c>
      <c r="B4568" s="14" t="s">
        <v>2408</v>
      </c>
      <c r="C4568" s="14" t="s">
        <v>1135</v>
      </c>
    </row>
    <row r="4569" spans="1:3" ht="17.25" customHeight="1" x14ac:dyDescent="0.25">
      <c r="A4569" s="14" t="str">
        <f>"01443160336"</f>
        <v>01443160336</v>
      </c>
      <c r="B4569" s="14" t="s">
        <v>1341</v>
      </c>
      <c r="C4569" s="14" t="s">
        <v>1135</v>
      </c>
    </row>
    <row r="4570" spans="1:3" ht="17.25" customHeight="1" x14ac:dyDescent="0.25">
      <c r="A4570" s="14" t="str">
        <f>"00319430336"</f>
        <v>00319430336</v>
      </c>
      <c r="B4570" s="14" t="s">
        <v>4115</v>
      </c>
      <c r="C4570" s="14" t="s">
        <v>1135</v>
      </c>
    </row>
    <row r="4571" spans="1:3" ht="17.25" customHeight="1" x14ac:dyDescent="0.25">
      <c r="A4571" s="14" t="str">
        <f>"00168920338"</f>
        <v>00168920338</v>
      </c>
      <c r="B4571" s="14" t="s">
        <v>4399</v>
      </c>
      <c r="C4571" s="14" t="s">
        <v>1135</v>
      </c>
    </row>
    <row r="4572" spans="1:3" ht="17.25" customHeight="1" x14ac:dyDescent="0.25">
      <c r="A4572" s="14" t="str">
        <f>"01320520339"</f>
        <v>01320520339</v>
      </c>
      <c r="B4572" s="14" t="s">
        <v>4693</v>
      </c>
      <c r="C4572" s="14" t="s">
        <v>1135</v>
      </c>
    </row>
    <row r="4573" spans="1:3" ht="17.25" customHeight="1" x14ac:dyDescent="0.25">
      <c r="A4573" s="14" t="str">
        <f>"01295540338"</f>
        <v>01295540338</v>
      </c>
      <c r="B4573" s="14" t="s">
        <v>4626</v>
      </c>
      <c r="C4573" s="14" t="s">
        <v>1135</v>
      </c>
    </row>
    <row r="4574" spans="1:3" ht="17.25" customHeight="1" x14ac:dyDescent="0.25">
      <c r="A4574" s="14" t="str">
        <f>"01352640336"</f>
        <v>01352640336</v>
      </c>
      <c r="B4574" s="14" t="s">
        <v>9420</v>
      </c>
      <c r="C4574" s="14" t="s">
        <v>1135</v>
      </c>
    </row>
    <row r="4575" spans="1:3" ht="17.25" customHeight="1" x14ac:dyDescent="0.25">
      <c r="A4575" s="14">
        <v>80010360339</v>
      </c>
      <c r="B4575" s="14" t="s">
        <v>4282</v>
      </c>
      <c r="C4575" s="14" t="s">
        <v>1135</v>
      </c>
    </row>
    <row r="4576" spans="1:3" ht="17.25" customHeight="1" x14ac:dyDescent="0.25">
      <c r="A4576" s="14" t="str">
        <f>"01521310332"</f>
        <v>01521310332</v>
      </c>
      <c r="B4576" s="14" t="s">
        <v>9390</v>
      </c>
      <c r="C4576" s="14" t="s">
        <v>1135</v>
      </c>
    </row>
    <row r="4577" spans="1:3" ht="17.25" customHeight="1" x14ac:dyDescent="0.25">
      <c r="A4577" s="14" t="str">
        <f>"01391860333"</f>
        <v>01391860333</v>
      </c>
      <c r="B4577" s="14" t="s">
        <v>5518</v>
      </c>
      <c r="C4577" s="14" t="s">
        <v>1135</v>
      </c>
    </row>
    <row r="4578" spans="1:3" ht="17.25" customHeight="1" x14ac:dyDescent="0.25">
      <c r="A4578" s="14" t="str">
        <f>"01502330333"</f>
        <v>01502330333</v>
      </c>
      <c r="B4578" s="14" t="s">
        <v>9314</v>
      </c>
      <c r="C4578" s="14" t="s">
        <v>1135</v>
      </c>
    </row>
    <row r="4579" spans="1:3" ht="17.25" customHeight="1" x14ac:dyDescent="0.25">
      <c r="A4579" s="14" t="s">
        <v>9354</v>
      </c>
      <c r="B4579" s="14" t="s">
        <v>9355</v>
      </c>
      <c r="C4579" s="14" t="s">
        <v>1135</v>
      </c>
    </row>
    <row r="4580" spans="1:3" ht="17.25" customHeight="1" x14ac:dyDescent="0.25">
      <c r="A4580" s="14" t="s">
        <v>4426</v>
      </c>
      <c r="B4580" s="14" t="s">
        <v>4427</v>
      </c>
      <c r="C4580" s="14" t="s">
        <v>1135</v>
      </c>
    </row>
    <row r="4581" spans="1:3" ht="17.25" customHeight="1" x14ac:dyDescent="0.25">
      <c r="A4581" s="14" t="str">
        <f>"00939090338"</f>
        <v>00939090338</v>
      </c>
      <c r="B4581" s="14" t="s">
        <v>4177</v>
      </c>
      <c r="C4581" s="14" t="s">
        <v>1135</v>
      </c>
    </row>
    <row r="4582" spans="1:3" ht="17.25" customHeight="1" x14ac:dyDescent="0.25">
      <c r="A4582" s="14" t="str">
        <f>"00711740332"</f>
        <v>00711740332</v>
      </c>
      <c r="B4582" s="14" t="s">
        <v>4795</v>
      </c>
      <c r="C4582" s="14" t="s">
        <v>1135</v>
      </c>
    </row>
    <row r="4583" spans="1:3" ht="17.25" customHeight="1" x14ac:dyDescent="0.25">
      <c r="A4583" s="14" t="s">
        <v>1136</v>
      </c>
      <c r="B4583" s="14" t="s">
        <v>1137</v>
      </c>
      <c r="C4583" s="14" t="s">
        <v>1135</v>
      </c>
    </row>
    <row r="4584" spans="1:3" ht="17.25" customHeight="1" x14ac:dyDescent="0.25">
      <c r="A4584" s="14" t="s">
        <v>7853</v>
      </c>
      <c r="B4584" s="14" t="s">
        <v>7854</v>
      </c>
      <c r="C4584" s="14" t="s">
        <v>1135</v>
      </c>
    </row>
    <row r="4585" spans="1:3" ht="17.25" customHeight="1" x14ac:dyDescent="0.25">
      <c r="A4585" s="14" t="str">
        <f>"01201900337"</f>
        <v>01201900337</v>
      </c>
      <c r="B4585" s="14" t="s">
        <v>1387</v>
      </c>
      <c r="C4585" s="14" t="s">
        <v>1135</v>
      </c>
    </row>
    <row r="4586" spans="1:3" ht="17.25" customHeight="1" x14ac:dyDescent="0.25">
      <c r="A4586" s="14" t="s">
        <v>4266</v>
      </c>
      <c r="B4586" s="14" t="s">
        <v>4267</v>
      </c>
      <c r="C4586" s="14" t="s">
        <v>1135</v>
      </c>
    </row>
    <row r="4587" spans="1:3" ht="17.25" customHeight="1" x14ac:dyDescent="0.25">
      <c r="A4587" s="14" t="str">
        <f>"00709470330"</f>
        <v>00709470330</v>
      </c>
      <c r="B4587" s="14" t="s">
        <v>4432</v>
      </c>
      <c r="C4587" s="14" t="s">
        <v>1135</v>
      </c>
    </row>
    <row r="4588" spans="1:3" ht="17.25" customHeight="1" x14ac:dyDescent="0.25">
      <c r="A4588" s="14" t="s">
        <v>4796</v>
      </c>
      <c r="B4588" s="14" t="s">
        <v>4797</v>
      </c>
      <c r="C4588" s="14" t="s">
        <v>1135</v>
      </c>
    </row>
    <row r="4589" spans="1:3" ht="17.25" customHeight="1" x14ac:dyDescent="0.25">
      <c r="A4589" s="14" t="s">
        <v>4099</v>
      </c>
      <c r="B4589" s="14" t="s">
        <v>4100</v>
      </c>
      <c r="C4589" s="14" t="s">
        <v>1135</v>
      </c>
    </row>
    <row r="4590" spans="1:3" ht="17.25" customHeight="1" x14ac:dyDescent="0.25">
      <c r="A4590" s="14" t="s">
        <v>3944</v>
      </c>
      <c r="B4590" s="14" t="s">
        <v>3945</v>
      </c>
      <c r="C4590" s="14" t="s">
        <v>1135</v>
      </c>
    </row>
    <row r="4591" spans="1:3" ht="17.25" customHeight="1" x14ac:dyDescent="0.25">
      <c r="A4591" s="14" t="s">
        <v>7972</v>
      </c>
      <c r="B4591" s="14" t="s">
        <v>7973</v>
      </c>
      <c r="C4591" s="14" t="s">
        <v>1135</v>
      </c>
    </row>
    <row r="4592" spans="1:3" ht="17.25" customHeight="1" x14ac:dyDescent="0.25">
      <c r="A4592" s="14" t="str">
        <f>"01025320332"</f>
        <v>01025320332</v>
      </c>
      <c r="B4592" s="14" t="s">
        <v>1298</v>
      </c>
      <c r="C4592" s="14" t="s">
        <v>1135</v>
      </c>
    </row>
    <row r="4593" spans="1:3" ht="17.25" customHeight="1" x14ac:dyDescent="0.25">
      <c r="A4593" s="14" t="s">
        <v>4669</v>
      </c>
      <c r="B4593" s="14" t="s">
        <v>4670</v>
      </c>
      <c r="C4593" s="14" t="s">
        <v>1135</v>
      </c>
    </row>
    <row r="4594" spans="1:3" ht="17.25" customHeight="1" x14ac:dyDescent="0.25">
      <c r="A4594" s="14" t="s">
        <v>4764</v>
      </c>
      <c r="B4594" s="14" t="s">
        <v>4765</v>
      </c>
      <c r="C4594" s="14" t="s">
        <v>1135</v>
      </c>
    </row>
    <row r="4595" spans="1:3" ht="17.25" customHeight="1" x14ac:dyDescent="0.25">
      <c r="A4595" s="14" t="s">
        <v>4688</v>
      </c>
      <c r="B4595" s="14" t="s">
        <v>4689</v>
      </c>
      <c r="C4595" s="14" t="s">
        <v>1135</v>
      </c>
    </row>
    <row r="4596" spans="1:3" ht="17.25" customHeight="1" x14ac:dyDescent="0.25">
      <c r="A4596" s="14" t="s">
        <v>4494</v>
      </c>
      <c r="B4596" s="14" t="s">
        <v>4495</v>
      </c>
      <c r="C4596" s="14" t="s">
        <v>1135</v>
      </c>
    </row>
    <row r="4597" spans="1:3" ht="17.25" customHeight="1" x14ac:dyDescent="0.25">
      <c r="A4597" s="14" t="s">
        <v>9352</v>
      </c>
      <c r="B4597" s="14" t="s">
        <v>9353</v>
      </c>
      <c r="C4597" s="14" t="s">
        <v>1135</v>
      </c>
    </row>
    <row r="4598" spans="1:3" ht="17.25" customHeight="1" x14ac:dyDescent="0.25">
      <c r="A4598" s="14" t="str">
        <f>"00853830339"</f>
        <v>00853830339</v>
      </c>
      <c r="B4598" s="14" t="s">
        <v>4390</v>
      </c>
      <c r="C4598" s="14" t="s">
        <v>1135</v>
      </c>
    </row>
    <row r="4599" spans="1:3" ht="17.25" customHeight="1" x14ac:dyDescent="0.25">
      <c r="A4599" s="14" t="s">
        <v>4636</v>
      </c>
      <c r="B4599" s="14" t="s">
        <v>4637</v>
      </c>
      <c r="C4599" s="14" t="s">
        <v>1135</v>
      </c>
    </row>
    <row r="4600" spans="1:3" ht="17.25" customHeight="1" x14ac:dyDescent="0.25">
      <c r="A4600" s="14" t="str">
        <f>"00121360333"</f>
        <v>00121360333</v>
      </c>
      <c r="B4600" s="14" t="s">
        <v>3038</v>
      </c>
      <c r="C4600" s="14" t="s">
        <v>1135</v>
      </c>
    </row>
    <row r="4601" spans="1:3" ht="17.25" customHeight="1" x14ac:dyDescent="0.25">
      <c r="A4601" s="14" t="s">
        <v>4291</v>
      </c>
      <c r="B4601" s="14" t="s">
        <v>4292</v>
      </c>
      <c r="C4601" s="14" t="s">
        <v>1135</v>
      </c>
    </row>
    <row r="4602" spans="1:3" ht="17.25" customHeight="1" x14ac:dyDescent="0.25">
      <c r="A4602" s="14" t="s">
        <v>9321</v>
      </c>
      <c r="B4602" s="14" t="s">
        <v>9322</v>
      </c>
      <c r="C4602" s="14" t="s">
        <v>1135</v>
      </c>
    </row>
    <row r="4603" spans="1:3" ht="17.25" customHeight="1" x14ac:dyDescent="0.25">
      <c r="A4603" s="14" t="s">
        <v>8449</v>
      </c>
      <c r="B4603" s="14" t="s">
        <v>8450</v>
      </c>
      <c r="C4603" s="14" t="s">
        <v>1135</v>
      </c>
    </row>
    <row r="4604" spans="1:3" ht="17.25" customHeight="1" x14ac:dyDescent="0.25">
      <c r="A4604" s="14" t="str">
        <f>"00780720330"</f>
        <v>00780720330</v>
      </c>
      <c r="B4604" s="14" t="s">
        <v>4864</v>
      </c>
      <c r="C4604" s="14" t="s">
        <v>1135</v>
      </c>
    </row>
    <row r="4605" spans="1:3" ht="17.25" customHeight="1" x14ac:dyDescent="0.25">
      <c r="A4605" s="14" t="s">
        <v>3415</v>
      </c>
      <c r="B4605" s="14" t="s">
        <v>3416</v>
      </c>
      <c r="C4605" s="14" t="s">
        <v>1135</v>
      </c>
    </row>
    <row r="4606" spans="1:3" ht="17.25" customHeight="1" x14ac:dyDescent="0.25">
      <c r="A4606" s="14" t="str">
        <f>"00312330335"</f>
        <v>00312330335</v>
      </c>
      <c r="B4606" s="14" t="s">
        <v>4232</v>
      </c>
      <c r="C4606" s="14" t="s">
        <v>1135</v>
      </c>
    </row>
    <row r="4607" spans="1:3" ht="17.25" customHeight="1" x14ac:dyDescent="0.25">
      <c r="A4607" s="14" t="s">
        <v>3320</v>
      </c>
      <c r="B4607" s="14" t="s">
        <v>3321</v>
      </c>
      <c r="C4607" s="14" t="s">
        <v>1135</v>
      </c>
    </row>
    <row r="4608" spans="1:3" ht="17.25" customHeight="1" x14ac:dyDescent="0.25">
      <c r="A4608" s="14" t="s">
        <v>9189</v>
      </c>
      <c r="B4608" s="14" t="s">
        <v>9190</v>
      </c>
      <c r="C4608" s="14" t="s">
        <v>1135</v>
      </c>
    </row>
    <row r="4609" spans="1:3" ht="17.25" customHeight="1" x14ac:dyDescent="0.25">
      <c r="A4609" s="14" t="str">
        <f>"00110850336"</f>
        <v>00110850336</v>
      </c>
      <c r="B4609" s="14" t="s">
        <v>8002</v>
      </c>
      <c r="C4609" s="14" t="s">
        <v>1135</v>
      </c>
    </row>
    <row r="4610" spans="1:3" ht="17.25" customHeight="1" x14ac:dyDescent="0.25">
      <c r="A4610" s="14" t="str">
        <f>"00126170331"</f>
        <v>00126170331</v>
      </c>
      <c r="B4610" s="14" t="s">
        <v>5567</v>
      </c>
      <c r="C4610" s="14" t="s">
        <v>1135</v>
      </c>
    </row>
    <row r="4611" spans="1:3" ht="17.25" customHeight="1" x14ac:dyDescent="0.25">
      <c r="A4611" s="14" t="str">
        <f>"01572680336"</f>
        <v>01572680336</v>
      </c>
      <c r="B4611" s="14" t="s">
        <v>9471</v>
      </c>
      <c r="C4611" s="14" t="s">
        <v>1135</v>
      </c>
    </row>
    <row r="4612" spans="1:3" ht="17.25" customHeight="1" x14ac:dyDescent="0.25">
      <c r="A4612" s="14" t="str">
        <f>"01318510334"</f>
        <v>01318510334</v>
      </c>
      <c r="B4612" s="14" t="s">
        <v>4431</v>
      </c>
      <c r="C4612" s="14" t="s">
        <v>1135</v>
      </c>
    </row>
    <row r="4613" spans="1:3" ht="17.25" customHeight="1" x14ac:dyDescent="0.25">
      <c r="A4613" s="14" t="str">
        <f>"01695040335"</f>
        <v>01695040335</v>
      </c>
      <c r="B4613" s="14" t="s">
        <v>2657</v>
      </c>
      <c r="C4613" s="14" t="s">
        <v>1135</v>
      </c>
    </row>
    <row r="4614" spans="1:3" ht="17.25" customHeight="1" x14ac:dyDescent="0.25">
      <c r="A4614" s="14" t="str">
        <f>"01320370339"</f>
        <v>01320370339</v>
      </c>
      <c r="B4614" s="14" t="s">
        <v>4283</v>
      </c>
      <c r="C4614" s="14" t="s">
        <v>1135</v>
      </c>
    </row>
    <row r="4615" spans="1:3" ht="17.25" customHeight="1" x14ac:dyDescent="0.25">
      <c r="A4615" s="14" t="str">
        <f>"01375700331"</f>
        <v>01375700331</v>
      </c>
      <c r="B4615" s="14" t="s">
        <v>4248</v>
      </c>
      <c r="C4615" s="14" t="s">
        <v>1135</v>
      </c>
    </row>
    <row r="4616" spans="1:3" ht="17.25" customHeight="1" x14ac:dyDescent="0.25">
      <c r="A4616" s="14" t="str">
        <f>"01773130339"</f>
        <v>01773130339</v>
      </c>
      <c r="B4616" s="14" t="s">
        <v>6711</v>
      </c>
      <c r="C4616" s="14" t="s">
        <v>1135</v>
      </c>
    </row>
    <row r="4617" spans="1:3" ht="17.25" customHeight="1" x14ac:dyDescent="0.25">
      <c r="A4617" s="14" t="str">
        <f>"00313140337"</f>
        <v>00313140337</v>
      </c>
      <c r="B4617" s="14" t="s">
        <v>9516</v>
      </c>
      <c r="C4617" s="14" t="s">
        <v>1135</v>
      </c>
    </row>
    <row r="4618" spans="1:3" ht="17.25" customHeight="1" x14ac:dyDescent="0.25">
      <c r="A4618" s="14" t="s">
        <v>4762</v>
      </c>
      <c r="B4618" s="14" t="s">
        <v>4763</v>
      </c>
      <c r="C4618" s="14" t="s">
        <v>1135</v>
      </c>
    </row>
    <row r="4619" spans="1:3" ht="17.25" customHeight="1" x14ac:dyDescent="0.25">
      <c r="A4619" s="14" t="s">
        <v>4852</v>
      </c>
      <c r="B4619" s="14" t="s">
        <v>4853</v>
      </c>
      <c r="C4619" s="14" t="s">
        <v>1135</v>
      </c>
    </row>
    <row r="4620" spans="1:3" ht="17.25" customHeight="1" x14ac:dyDescent="0.25">
      <c r="A4620" s="14" t="s">
        <v>8447</v>
      </c>
      <c r="B4620" s="14" t="s">
        <v>8448</v>
      </c>
      <c r="C4620" s="14" t="s">
        <v>1135</v>
      </c>
    </row>
    <row r="4621" spans="1:3" ht="17.25" customHeight="1" x14ac:dyDescent="0.25">
      <c r="A4621" s="14" t="str">
        <f>"00996920336"</f>
        <v>00996920336</v>
      </c>
      <c r="B4621" s="14" t="s">
        <v>1295</v>
      </c>
      <c r="C4621" s="14" t="s">
        <v>1135</v>
      </c>
    </row>
    <row r="4622" spans="1:3" ht="17.25" customHeight="1" x14ac:dyDescent="0.25">
      <c r="A4622" s="14" t="s">
        <v>9559</v>
      </c>
      <c r="B4622" s="14" t="s">
        <v>9560</v>
      </c>
      <c r="C4622" s="14" t="s">
        <v>1135</v>
      </c>
    </row>
    <row r="4623" spans="1:3" ht="17.25" customHeight="1" x14ac:dyDescent="0.25">
      <c r="A4623" s="14" t="str">
        <f>"01521990331"</f>
        <v>01521990331</v>
      </c>
      <c r="B4623" s="14" t="s">
        <v>4128</v>
      </c>
      <c r="C4623" s="14" t="s">
        <v>1135</v>
      </c>
    </row>
    <row r="4624" spans="1:3" ht="17.25" customHeight="1" x14ac:dyDescent="0.25">
      <c r="A4624" s="14" t="str">
        <f>"00838080331"</f>
        <v>00838080331</v>
      </c>
      <c r="B4624" s="14" t="s">
        <v>1366</v>
      </c>
      <c r="C4624" s="14" t="s">
        <v>1135</v>
      </c>
    </row>
    <row r="4625" spans="1:3" ht="17.25" customHeight="1" x14ac:dyDescent="0.25">
      <c r="A4625" s="14" t="str">
        <f>"01320480336"</f>
        <v>01320480336</v>
      </c>
      <c r="B4625" s="14" t="s">
        <v>4450</v>
      </c>
      <c r="C4625" s="14" t="s">
        <v>1135</v>
      </c>
    </row>
    <row r="4626" spans="1:3" ht="17.25" customHeight="1" x14ac:dyDescent="0.25">
      <c r="A4626" s="14" t="s">
        <v>4588</v>
      </c>
      <c r="B4626" s="14" t="s">
        <v>4589</v>
      </c>
      <c r="C4626" s="14" t="s">
        <v>1135</v>
      </c>
    </row>
    <row r="4627" spans="1:3" ht="17.25" customHeight="1" x14ac:dyDescent="0.25">
      <c r="A4627" s="14" t="str">
        <f>"01173710334"</f>
        <v>01173710334</v>
      </c>
      <c r="B4627" s="14" t="s">
        <v>4380</v>
      </c>
      <c r="C4627" s="14" t="s">
        <v>1135</v>
      </c>
    </row>
    <row r="4628" spans="1:3" ht="17.25" customHeight="1" x14ac:dyDescent="0.25">
      <c r="A4628" s="14" t="s">
        <v>2290</v>
      </c>
      <c r="B4628" s="14" t="s">
        <v>2291</v>
      </c>
      <c r="C4628" s="14" t="s">
        <v>1135</v>
      </c>
    </row>
    <row r="4629" spans="1:3" ht="17.25" customHeight="1" x14ac:dyDescent="0.25">
      <c r="A4629" s="14" t="s">
        <v>8351</v>
      </c>
      <c r="B4629" s="14" t="s">
        <v>8352</v>
      </c>
      <c r="C4629" s="14" t="s">
        <v>1135</v>
      </c>
    </row>
    <row r="4630" spans="1:3" ht="17.25" customHeight="1" x14ac:dyDescent="0.25">
      <c r="A4630" s="14" t="s">
        <v>4257</v>
      </c>
      <c r="B4630" s="14" t="s">
        <v>4258</v>
      </c>
      <c r="C4630" s="14" t="s">
        <v>1135</v>
      </c>
    </row>
    <row r="4631" spans="1:3" ht="17.25" customHeight="1" x14ac:dyDescent="0.25">
      <c r="A4631" s="14" t="s">
        <v>6851</v>
      </c>
      <c r="B4631" s="14" t="s">
        <v>6852</v>
      </c>
      <c r="C4631" s="14" t="s">
        <v>1135</v>
      </c>
    </row>
    <row r="4632" spans="1:3" ht="17.25" customHeight="1" x14ac:dyDescent="0.25">
      <c r="A4632" s="14" t="s">
        <v>9534</v>
      </c>
      <c r="B4632" s="14" t="s">
        <v>9535</v>
      </c>
      <c r="C4632" s="14" t="s">
        <v>1135</v>
      </c>
    </row>
    <row r="4633" spans="1:3" ht="17.25" customHeight="1" x14ac:dyDescent="0.25">
      <c r="A4633" s="14" t="s">
        <v>6699</v>
      </c>
      <c r="B4633" s="14" t="s">
        <v>6700</v>
      </c>
      <c r="C4633" s="14" t="s">
        <v>1135</v>
      </c>
    </row>
    <row r="4634" spans="1:3" ht="17.25" customHeight="1" x14ac:dyDescent="0.25">
      <c r="A4634" s="14" t="s">
        <v>4437</v>
      </c>
      <c r="B4634" s="14" t="s">
        <v>4438</v>
      </c>
      <c r="C4634" s="14" t="s">
        <v>1135</v>
      </c>
    </row>
    <row r="4635" spans="1:3" ht="17.25" customHeight="1" x14ac:dyDescent="0.25">
      <c r="A4635" s="14" t="str">
        <f>"01611840339"</f>
        <v>01611840339</v>
      </c>
      <c r="B4635" s="14" t="s">
        <v>4147</v>
      </c>
      <c r="C4635" s="14" t="s">
        <v>1135</v>
      </c>
    </row>
    <row r="4636" spans="1:3" ht="17.25" customHeight="1" x14ac:dyDescent="0.25">
      <c r="A4636" s="14" t="str">
        <f>"01365880333"</f>
        <v>01365880333</v>
      </c>
      <c r="B4636" s="14" t="s">
        <v>4505</v>
      </c>
      <c r="C4636" s="14" t="s">
        <v>1135</v>
      </c>
    </row>
    <row r="4637" spans="1:3" ht="17.25" customHeight="1" x14ac:dyDescent="0.25">
      <c r="A4637" s="14" t="str">
        <f>"01817890336"</f>
        <v>01817890336</v>
      </c>
      <c r="B4637" s="14" t="s">
        <v>8847</v>
      </c>
      <c r="C4637" s="14" t="s">
        <v>1135</v>
      </c>
    </row>
    <row r="4638" spans="1:3" ht="17.25" customHeight="1" x14ac:dyDescent="0.25">
      <c r="A4638" s="14" t="str">
        <f>"00417460193"</f>
        <v>00417460193</v>
      </c>
      <c r="B4638" s="14" t="s">
        <v>1290</v>
      </c>
      <c r="C4638" s="14" t="s">
        <v>1135</v>
      </c>
    </row>
    <row r="4639" spans="1:3" ht="17.25" customHeight="1" x14ac:dyDescent="0.25">
      <c r="A4639" s="14" t="str">
        <f>"00989420336"</f>
        <v>00989420336</v>
      </c>
      <c r="B4639" s="14" t="s">
        <v>4400</v>
      </c>
      <c r="C4639" s="14" t="s">
        <v>1135</v>
      </c>
    </row>
    <row r="4640" spans="1:3" ht="17.25" customHeight="1" x14ac:dyDescent="0.25">
      <c r="A4640" s="14" t="str">
        <f>"01321960336"</f>
        <v>01321960336</v>
      </c>
      <c r="B4640" s="14" t="s">
        <v>3942</v>
      </c>
      <c r="C4640" s="14" t="s">
        <v>1135</v>
      </c>
    </row>
    <row r="4641" spans="1:3" ht="17.25" customHeight="1" x14ac:dyDescent="0.25">
      <c r="A4641" s="14" t="s">
        <v>4195</v>
      </c>
      <c r="B4641" s="14" t="s">
        <v>4196</v>
      </c>
      <c r="C4641" s="14" t="s">
        <v>1135</v>
      </c>
    </row>
    <row r="4642" spans="1:3" ht="17.25" customHeight="1" x14ac:dyDescent="0.25">
      <c r="A4642" s="14" t="s">
        <v>4751</v>
      </c>
      <c r="B4642" s="14" t="s">
        <v>4752</v>
      </c>
      <c r="C4642" s="14" t="s">
        <v>1135</v>
      </c>
    </row>
    <row r="4643" spans="1:3" ht="17.25" customHeight="1" x14ac:dyDescent="0.25">
      <c r="A4643" s="14" t="s">
        <v>1364</v>
      </c>
      <c r="B4643" s="14" t="s">
        <v>1365</v>
      </c>
      <c r="C4643" s="14" t="s">
        <v>1135</v>
      </c>
    </row>
    <row r="4644" spans="1:3" ht="17.25" customHeight="1" x14ac:dyDescent="0.25">
      <c r="A4644" s="14" t="s">
        <v>7886</v>
      </c>
      <c r="B4644" s="14" t="s">
        <v>7887</v>
      </c>
      <c r="C4644" s="14" t="s">
        <v>1135</v>
      </c>
    </row>
    <row r="4645" spans="1:3" ht="17.25" customHeight="1" x14ac:dyDescent="0.25">
      <c r="A4645" s="14" t="s">
        <v>4107</v>
      </c>
      <c r="B4645" s="14" t="s">
        <v>4108</v>
      </c>
      <c r="C4645" s="14" t="s">
        <v>1135</v>
      </c>
    </row>
    <row r="4646" spans="1:3" ht="17.25" customHeight="1" x14ac:dyDescent="0.25">
      <c r="A4646" s="14" t="s">
        <v>6255</v>
      </c>
      <c r="B4646" s="14" t="s">
        <v>6256</v>
      </c>
      <c r="C4646" s="14" t="s">
        <v>1135</v>
      </c>
    </row>
    <row r="4647" spans="1:3" ht="17.25" customHeight="1" x14ac:dyDescent="0.25">
      <c r="A4647" s="14" t="str">
        <f>"00156490336"</f>
        <v>00156490336</v>
      </c>
      <c r="B4647" s="14" t="s">
        <v>9313</v>
      </c>
      <c r="C4647" s="14" t="s">
        <v>1135</v>
      </c>
    </row>
    <row r="4648" spans="1:3" ht="17.25" customHeight="1" x14ac:dyDescent="0.25">
      <c r="A4648" s="14" t="s">
        <v>9014</v>
      </c>
      <c r="B4648" s="14" t="s">
        <v>9015</v>
      </c>
      <c r="C4648" s="14" t="s">
        <v>1135</v>
      </c>
    </row>
    <row r="4649" spans="1:3" ht="17.25" customHeight="1" x14ac:dyDescent="0.25">
      <c r="A4649" s="14" t="s">
        <v>4387</v>
      </c>
      <c r="B4649" s="14" t="s">
        <v>4388</v>
      </c>
      <c r="C4649" s="14" t="s">
        <v>1135</v>
      </c>
    </row>
    <row r="4650" spans="1:3" ht="17.25" customHeight="1" x14ac:dyDescent="0.25">
      <c r="A4650" s="14" t="s">
        <v>4691</v>
      </c>
      <c r="B4650" s="14" t="s">
        <v>4692</v>
      </c>
      <c r="C4650" s="14" t="s">
        <v>1135</v>
      </c>
    </row>
    <row r="4651" spans="1:3" ht="17.25" customHeight="1" x14ac:dyDescent="0.25">
      <c r="A4651" s="14" t="str">
        <f>"01204510331"</f>
        <v>01204510331</v>
      </c>
      <c r="B4651" s="14" t="s">
        <v>4389</v>
      </c>
      <c r="C4651" s="14" t="s">
        <v>1135</v>
      </c>
    </row>
    <row r="4652" spans="1:3" ht="17.25" customHeight="1" x14ac:dyDescent="0.25">
      <c r="A4652" s="14" t="str">
        <f>"01714290333"</f>
        <v>01714290333</v>
      </c>
      <c r="B4652" s="14" t="s">
        <v>4374</v>
      </c>
      <c r="C4652" s="14" t="s">
        <v>1135</v>
      </c>
    </row>
    <row r="4653" spans="1:3" ht="17.25" customHeight="1" x14ac:dyDescent="0.25">
      <c r="A4653" s="14" t="s">
        <v>4356</v>
      </c>
      <c r="B4653" s="14" t="s">
        <v>4357</v>
      </c>
      <c r="C4653" s="14" t="s">
        <v>1135</v>
      </c>
    </row>
    <row r="4654" spans="1:3" ht="17.25" customHeight="1" x14ac:dyDescent="0.25">
      <c r="A4654" s="14" t="s">
        <v>9616</v>
      </c>
      <c r="B4654" s="14" t="s">
        <v>9617</v>
      </c>
      <c r="C4654" s="14" t="s">
        <v>1135</v>
      </c>
    </row>
    <row r="4655" spans="1:3" ht="17.25" customHeight="1" x14ac:dyDescent="0.25">
      <c r="A4655" s="14" t="s">
        <v>9498</v>
      </c>
      <c r="B4655" s="14" t="s">
        <v>9499</v>
      </c>
      <c r="C4655" s="14" t="s">
        <v>1135</v>
      </c>
    </row>
    <row r="4656" spans="1:3" ht="17.25" customHeight="1" x14ac:dyDescent="0.25">
      <c r="A4656" s="14" t="s">
        <v>9095</v>
      </c>
      <c r="B4656" s="14" t="s">
        <v>9096</v>
      </c>
      <c r="C4656" s="14" t="s">
        <v>1135</v>
      </c>
    </row>
    <row r="4657" spans="1:3" ht="17.25" customHeight="1" x14ac:dyDescent="0.25">
      <c r="A4657" s="14" t="str">
        <f>"00185810330"</f>
        <v>00185810330</v>
      </c>
      <c r="B4657" s="14" t="s">
        <v>4394</v>
      </c>
      <c r="C4657" s="14" t="s">
        <v>1135</v>
      </c>
    </row>
    <row r="4658" spans="1:3" ht="17.25" customHeight="1" x14ac:dyDescent="0.25">
      <c r="A4658" s="14" t="s">
        <v>1293</v>
      </c>
      <c r="B4658" s="14" t="s">
        <v>1294</v>
      </c>
      <c r="C4658" s="14" t="s">
        <v>1135</v>
      </c>
    </row>
    <row r="4659" spans="1:3" ht="17.25" customHeight="1" x14ac:dyDescent="0.25">
      <c r="A4659" s="14" t="str">
        <f>"01713220331"</f>
        <v>01713220331</v>
      </c>
      <c r="B4659" s="14" t="s">
        <v>3804</v>
      </c>
      <c r="C4659" s="14" t="s">
        <v>1135</v>
      </c>
    </row>
    <row r="4660" spans="1:3" ht="17.25" customHeight="1" x14ac:dyDescent="0.25">
      <c r="A4660" s="14" t="str">
        <f>"01378790339"</f>
        <v>01378790339</v>
      </c>
      <c r="B4660" s="14" t="s">
        <v>9107</v>
      </c>
      <c r="C4660" s="14" t="s">
        <v>1135</v>
      </c>
    </row>
    <row r="4661" spans="1:3" ht="17.25" customHeight="1" x14ac:dyDescent="0.25">
      <c r="A4661" s="14" t="s">
        <v>9155</v>
      </c>
      <c r="B4661" s="14" t="s">
        <v>9156</v>
      </c>
      <c r="C4661" s="14" t="s">
        <v>1135</v>
      </c>
    </row>
    <row r="4662" spans="1:3" ht="17.25" customHeight="1" x14ac:dyDescent="0.25">
      <c r="A4662" s="14" t="str">
        <f>"01517760334"</f>
        <v>01517760334</v>
      </c>
      <c r="B4662" s="14" t="s">
        <v>4453</v>
      </c>
      <c r="C4662" s="14" t="s">
        <v>1135</v>
      </c>
    </row>
    <row r="4663" spans="1:3" ht="17.25" customHeight="1" x14ac:dyDescent="0.25">
      <c r="A4663" s="14" t="str">
        <f>"00942520339"</f>
        <v>00942520339</v>
      </c>
      <c r="B4663" s="14" t="s">
        <v>4640</v>
      </c>
      <c r="C4663" s="14" t="s">
        <v>1135</v>
      </c>
    </row>
    <row r="4664" spans="1:3" ht="17.25" customHeight="1" x14ac:dyDescent="0.25">
      <c r="A4664" s="14" t="s">
        <v>8464</v>
      </c>
      <c r="B4664" s="14" t="s">
        <v>8465</v>
      </c>
      <c r="C4664" s="14" t="s">
        <v>1135</v>
      </c>
    </row>
    <row r="4665" spans="1:3" ht="17.25" customHeight="1" x14ac:dyDescent="0.25">
      <c r="A4665" s="14" t="s">
        <v>9421</v>
      </c>
      <c r="B4665" s="14" t="s">
        <v>9422</v>
      </c>
      <c r="C4665" s="14" t="s">
        <v>1135</v>
      </c>
    </row>
    <row r="4666" spans="1:3" ht="17.25" customHeight="1" x14ac:dyDescent="0.25">
      <c r="A4666" s="14" t="str">
        <f>"01455710333"</f>
        <v>01455710333</v>
      </c>
      <c r="B4666" s="14" t="s">
        <v>4101</v>
      </c>
      <c r="C4666" s="14" t="s">
        <v>1135</v>
      </c>
    </row>
    <row r="4667" spans="1:3" ht="17.25" customHeight="1" x14ac:dyDescent="0.25">
      <c r="A4667" s="14" t="str">
        <f>"01122220336"</f>
        <v>01122220336</v>
      </c>
      <c r="B4667" s="14" t="s">
        <v>9154</v>
      </c>
      <c r="C4667" s="14" t="s">
        <v>1135</v>
      </c>
    </row>
    <row r="4668" spans="1:3" ht="17.25" customHeight="1" x14ac:dyDescent="0.25">
      <c r="A4668" s="14" t="s">
        <v>1138</v>
      </c>
      <c r="B4668" s="14" t="s">
        <v>1139</v>
      </c>
      <c r="C4668" s="14" t="s">
        <v>1135</v>
      </c>
    </row>
    <row r="4669" spans="1:3" ht="17.25" customHeight="1" x14ac:dyDescent="0.25">
      <c r="A4669" s="14" t="s">
        <v>9565</v>
      </c>
      <c r="B4669" s="14" t="s">
        <v>9566</v>
      </c>
      <c r="C4669" s="14" t="s">
        <v>1135</v>
      </c>
    </row>
    <row r="4670" spans="1:3" ht="17.25" customHeight="1" x14ac:dyDescent="0.25">
      <c r="A4670" s="14" t="s">
        <v>9103</v>
      </c>
      <c r="B4670" s="14" t="s">
        <v>9104</v>
      </c>
      <c r="C4670" s="14" t="s">
        <v>1135</v>
      </c>
    </row>
    <row r="4671" spans="1:3" ht="17.25" customHeight="1" x14ac:dyDescent="0.25">
      <c r="A4671" s="14" t="str">
        <f>"01164160333"</f>
        <v>01164160333</v>
      </c>
      <c r="B4671" s="14" t="s">
        <v>4287</v>
      </c>
      <c r="C4671" s="14" t="s">
        <v>1135</v>
      </c>
    </row>
    <row r="4672" spans="1:3" ht="17.25" customHeight="1" x14ac:dyDescent="0.25">
      <c r="A4672" s="14" t="str">
        <f>"01072220336"</f>
        <v>01072220336</v>
      </c>
      <c r="B4672" s="14" t="s">
        <v>4391</v>
      </c>
      <c r="C4672" s="14" t="s">
        <v>1135</v>
      </c>
    </row>
    <row r="4673" spans="1:3" ht="17.25" customHeight="1" x14ac:dyDescent="0.25">
      <c r="A4673" s="14" t="s">
        <v>9538</v>
      </c>
      <c r="B4673" s="14" t="s">
        <v>9539</v>
      </c>
      <c r="C4673" s="14" t="s">
        <v>1135</v>
      </c>
    </row>
    <row r="4674" spans="1:3" ht="17.25" customHeight="1" x14ac:dyDescent="0.25">
      <c r="A4674" s="14" t="s">
        <v>4397</v>
      </c>
      <c r="B4674" s="14" t="s">
        <v>4398</v>
      </c>
      <c r="C4674" s="14" t="s">
        <v>1135</v>
      </c>
    </row>
    <row r="4675" spans="1:3" ht="17.25" customHeight="1" x14ac:dyDescent="0.25">
      <c r="A4675" s="14" t="s">
        <v>1362</v>
      </c>
      <c r="B4675" s="14" t="s">
        <v>1363</v>
      </c>
      <c r="C4675" s="14" t="s">
        <v>1135</v>
      </c>
    </row>
    <row r="4676" spans="1:3" ht="17.25" customHeight="1" x14ac:dyDescent="0.25">
      <c r="A4676" s="14" t="s">
        <v>4405</v>
      </c>
      <c r="B4676" s="14" t="s">
        <v>4406</v>
      </c>
      <c r="C4676" s="14" t="s">
        <v>1135</v>
      </c>
    </row>
    <row r="4677" spans="1:3" ht="17.25" customHeight="1" x14ac:dyDescent="0.25">
      <c r="A4677" s="14" t="s">
        <v>4407</v>
      </c>
      <c r="B4677" s="14" t="s">
        <v>4408</v>
      </c>
      <c r="C4677" s="14" t="s">
        <v>1135</v>
      </c>
    </row>
    <row r="4678" spans="1:3" ht="17.25" customHeight="1" x14ac:dyDescent="0.25">
      <c r="A4678" s="14" t="str">
        <f>"01800740332"</f>
        <v>01800740332</v>
      </c>
      <c r="B4678" s="14" t="s">
        <v>9450</v>
      </c>
      <c r="C4678" s="14" t="s">
        <v>1135</v>
      </c>
    </row>
    <row r="4679" spans="1:3" ht="17.25" customHeight="1" x14ac:dyDescent="0.25">
      <c r="A4679" s="14" t="s">
        <v>6625</v>
      </c>
      <c r="B4679" s="14" t="s">
        <v>6626</v>
      </c>
      <c r="C4679" s="14" t="s">
        <v>1135</v>
      </c>
    </row>
    <row r="4680" spans="1:3" ht="17.25" customHeight="1" x14ac:dyDescent="0.25">
      <c r="A4680" s="14" t="str">
        <f>"00748460334"</f>
        <v>00748460334</v>
      </c>
      <c r="B4680" s="14" t="s">
        <v>1140</v>
      </c>
      <c r="C4680" s="14" t="s">
        <v>1135</v>
      </c>
    </row>
    <row r="4681" spans="1:3" ht="17.25" customHeight="1" x14ac:dyDescent="0.25">
      <c r="A4681" s="14" t="s">
        <v>8579</v>
      </c>
      <c r="B4681" s="14" t="s">
        <v>8580</v>
      </c>
      <c r="C4681" s="14" t="s">
        <v>1135</v>
      </c>
    </row>
    <row r="4682" spans="1:3" ht="17.25" customHeight="1" x14ac:dyDescent="0.25">
      <c r="A4682" s="14" t="str">
        <f>"01791000332"</f>
        <v>01791000332</v>
      </c>
      <c r="B4682" s="14" t="s">
        <v>8964</v>
      </c>
      <c r="C4682" s="14" t="s">
        <v>1135</v>
      </c>
    </row>
    <row r="4683" spans="1:3" ht="17.25" customHeight="1" x14ac:dyDescent="0.25">
      <c r="A4683" s="14" t="s">
        <v>1141</v>
      </c>
      <c r="B4683" s="14" t="s">
        <v>1142</v>
      </c>
      <c r="C4683" s="14" t="s">
        <v>1135</v>
      </c>
    </row>
    <row r="4684" spans="1:3" ht="17.25" customHeight="1" x14ac:dyDescent="0.25">
      <c r="A4684" s="14" t="str">
        <f>"01359440334"</f>
        <v>01359440334</v>
      </c>
      <c r="B4684" s="14" t="s">
        <v>7952</v>
      </c>
      <c r="C4684" s="14" t="s">
        <v>1135</v>
      </c>
    </row>
    <row r="4685" spans="1:3" ht="17.25" customHeight="1" x14ac:dyDescent="0.25">
      <c r="A4685" s="14" t="s">
        <v>9191</v>
      </c>
      <c r="B4685" s="14" t="s">
        <v>9192</v>
      </c>
      <c r="C4685" s="14" t="s">
        <v>1135</v>
      </c>
    </row>
    <row r="4686" spans="1:3" ht="17.25" customHeight="1" x14ac:dyDescent="0.25">
      <c r="A4686" s="14" t="str">
        <f>"01705140331"</f>
        <v>01705140331</v>
      </c>
      <c r="B4686" s="14" t="s">
        <v>4878</v>
      </c>
      <c r="C4686" s="14" t="s">
        <v>1135</v>
      </c>
    </row>
    <row r="4687" spans="1:3" ht="17.25" customHeight="1" x14ac:dyDescent="0.25">
      <c r="A4687" s="14" t="str">
        <f>"01179650336"</f>
        <v>01179650336</v>
      </c>
      <c r="B4687" s="14" t="s">
        <v>4673</v>
      </c>
      <c r="C4687" s="14" t="s">
        <v>1135</v>
      </c>
    </row>
    <row r="4688" spans="1:3" ht="17.25" customHeight="1" x14ac:dyDescent="0.25">
      <c r="A4688" s="14" t="str">
        <f>"01045930334"</f>
        <v>01045930334</v>
      </c>
      <c r="B4688" s="14" t="s">
        <v>4401</v>
      </c>
      <c r="C4688" s="14" t="s">
        <v>1135</v>
      </c>
    </row>
    <row r="4689" spans="1:3" ht="17.25" customHeight="1" x14ac:dyDescent="0.25">
      <c r="A4689" s="14" t="str">
        <f>"01542460330"</f>
        <v>01542460330</v>
      </c>
      <c r="B4689" s="14" t="s">
        <v>4123</v>
      </c>
      <c r="C4689" s="14" t="s">
        <v>1135</v>
      </c>
    </row>
    <row r="4690" spans="1:3" ht="17.25" customHeight="1" x14ac:dyDescent="0.25">
      <c r="A4690" s="14" t="s">
        <v>4402</v>
      </c>
      <c r="B4690" s="14" t="s">
        <v>4403</v>
      </c>
      <c r="C4690" s="14" t="s">
        <v>1135</v>
      </c>
    </row>
    <row r="4691" spans="1:3" ht="17.25" customHeight="1" x14ac:dyDescent="0.25">
      <c r="A4691" s="14" t="s">
        <v>4632</v>
      </c>
      <c r="B4691" s="14" t="s">
        <v>4633</v>
      </c>
      <c r="C4691" s="14" t="s">
        <v>1135</v>
      </c>
    </row>
    <row r="4692" spans="1:3" ht="17.25" customHeight="1" x14ac:dyDescent="0.25">
      <c r="A4692" s="14" t="str">
        <f>"00280430331"</f>
        <v>00280430331</v>
      </c>
      <c r="B4692" s="14" t="s">
        <v>4635</v>
      </c>
      <c r="C4692" s="14" t="s">
        <v>1135</v>
      </c>
    </row>
    <row r="4693" spans="1:3" ht="17.25" customHeight="1" x14ac:dyDescent="0.25">
      <c r="A4693" s="14" t="str">
        <f>"01458910336"</f>
        <v>01458910336</v>
      </c>
      <c r="B4693" s="14" t="s">
        <v>4493</v>
      </c>
      <c r="C4693" s="14" t="s">
        <v>1135</v>
      </c>
    </row>
    <row r="4694" spans="1:3" ht="17.25" customHeight="1" x14ac:dyDescent="0.25">
      <c r="A4694" s="14" t="str">
        <f>"00787550334"</f>
        <v>00787550334</v>
      </c>
      <c r="B4694" s="14" t="s">
        <v>4378</v>
      </c>
      <c r="C4694" s="14" t="s">
        <v>1135</v>
      </c>
    </row>
    <row r="4695" spans="1:3" ht="17.25" customHeight="1" x14ac:dyDescent="0.25">
      <c r="A4695" s="14" t="s">
        <v>8452</v>
      </c>
      <c r="B4695" s="14" t="s">
        <v>8453</v>
      </c>
      <c r="C4695" s="14" t="s">
        <v>1135</v>
      </c>
    </row>
    <row r="4696" spans="1:3" ht="17.25" customHeight="1" x14ac:dyDescent="0.25">
      <c r="A4696" s="14" t="str">
        <f>"00880760335"</f>
        <v>00880760335</v>
      </c>
      <c r="B4696" s="14" t="s">
        <v>4265</v>
      </c>
      <c r="C4696" s="14" t="s">
        <v>1135</v>
      </c>
    </row>
    <row r="4697" spans="1:3" ht="17.25" customHeight="1" x14ac:dyDescent="0.25">
      <c r="A4697" s="14" t="s">
        <v>9536</v>
      </c>
      <c r="B4697" s="14" t="s">
        <v>9537</v>
      </c>
      <c r="C4697" s="14" t="s">
        <v>1135</v>
      </c>
    </row>
    <row r="4698" spans="1:3" ht="17.25" customHeight="1" x14ac:dyDescent="0.25">
      <c r="A4698" s="14" t="s">
        <v>4085</v>
      </c>
      <c r="B4698" s="14" t="s">
        <v>4086</v>
      </c>
      <c r="C4698" s="14" t="s">
        <v>1135</v>
      </c>
    </row>
    <row r="4699" spans="1:3" ht="17.25" customHeight="1" x14ac:dyDescent="0.25">
      <c r="A4699" s="14" t="str">
        <f>"01770420337"</f>
        <v>01770420337</v>
      </c>
      <c r="B4699" s="14" t="s">
        <v>9111</v>
      </c>
      <c r="C4699" s="14" t="s">
        <v>1135</v>
      </c>
    </row>
    <row r="4700" spans="1:3" ht="17.25" customHeight="1" x14ac:dyDescent="0.25">
      <c r="A4700" s="14" t="s">
        <v>4341</v>
      </c>
      <c r="B4700" s="14" t="s">
        <v>4342</v>
      </c>
      <c r="C4700" s="14" t="s">
        <v>1135</v>
      </c>
    </row>
    <row r="4701" spans="1:3" ht="17.25" customHeight="1" x14ac:dyDescent="0.25">
      <c r="A4701" s="14" t="s">
        <v>1144</v>
      </c>
      <c r="B4701" s="14" t="s">
        <v>1145</v>
      </c>
      <c r="C4701" s="14" t="s">
        <v>1135</v>
      </c>
    </row>
    <row r="4702" spans="1:3" ht="17.25" customHeight="1" x14ac:dyDescent="0.25">
      <c r="A4702" s="14" t="str">
        <f>"00155950330"</f>
        <v>00155950330</v>
      </c>
      <c r="B4702" s="14" t="s">
        <v>1289</v>
      </c>
      <c r="C4702" s="14" t="s">
        <v>1135</v>
      </c>
    </row>
    <row r="4703" spans="1:3" ht="17.25" customHeight="1" x14ac:dyDescent="0.25">
      <c r="A4703" s="14" t="s">
        <v>9340</v>
      </c>
      <c r="B4703" s="14" t="s">
        <v>9341</v>
      </c>
      <c r="C4703" s="14" t="s">
        <v>1135</v>
      </c>
    </row>
    <row r="4704" spans="1:3" ht="17.25" customHeight="1" x14ac:dyDescent="0.25">
      <c r="A4704" s="14" t="str">
        <f>"00280720335"</f>
        <v>00280720335</v>
      </c>
      <c r="B4704" s="14" t="s">
        <v>4404</v>
      </c>
      <c r="C4704" s="14" t="s">
        <v>1135</v>
      </c>
    </row>
    <row r="4705" spans="1:3" ht="17.25" customHeight="1" x14ac:dyDescent="0.25">
      <c r="A4705" s="14" t="str">
        <f>"01201630330"</f>
        <v>01201630330</v>
      </c>
      <c r="B4705" s="14" t="s">
        <v>4233</v>
      </c>
      <c r="C4705" s="14" t="s">
        <v>1135</v>
      </c>
    </row>
    <row r="4706" spans="1:3" ht="17.25" customHeight="1" x14ac:dyDescent="0.25">
      <c r="A4706" s="14" t="str">
        <f>"00312530330"</f>
        <v>00312530330</v>
      </c>
      <c r="B4706" s="14" t="s">
        <v>8846</v>
      </c>
      <c r="C4706" s="14" t="s">
        <v>1135</v>
      </c>
    </row>
    <row r="4707" spans="1:3" ht="17.25" customHeight="1" x14ac:dyDescent="0.25">
      <c r="A4707" s="14" t="s">
        <v>6084</v>
      </c>
      <c r="B4707" s="14" t="s">
        <v>6085</v>
      </c>
      <c r="C4707" s="14" t="s">
        <v>1135</v>
      </c>
    </row>
    <row r="4708" spans="1:3" ht="17.25" customHeight="1" x14ac:dyDescent="0.25">
      <c r="A4708" s="14" t="str">
        <f>"00128760337"</f>
        <v>00128760337</v>
      </c>
      <c r="B4708" s="14" t="s">
        <v>5148</v>
      </c>
      <c r="C4708" s="14" t="s">
        <v>1135</v>
      </c>
    </row>
    <row r="4709" spans="1:3" ht="17.25" customHeight="1" x14ac:dyDescent="0.25">
      <c r="A4709" s="14" t="s">
        <v>4284</v>
      </c>
      <c r="B4709" s="14" t="s">
        <v>4285</v>
      </c>
      <c r="C4709" s="14" t="s">
        <v>1135</v>
      </c>
    </row>
    <row r="4710" spans="1:3" ht="17.25" customHeight="1" x14ac:dyDescent="0.25">
      <c r="A4710" s="14" t="str">
        <f>"00945450336"</f>
        <v>00945450336</v>
      </c>
      <c r="B4710" s="14" t="s">
        <v>4286</v>
      </c>
      <c r="C4710" s="14" t="s">
        <v>1135</v>
      </c>
    </row>
    <row r="4711" spans="1:3" ht="17.25" customHeight="1" x14ac:dyDescent="0.25">
      <c r="A4711" s="14" t="s">
        <v>1146</v>
      </c>
      <c r="B4711" s="14" t="s">
        <v>1147</v>
      </c>
      <c r="C4711" s="14" t="s">
        <v>1135</v>
      </c>
    </row>
    <row r="4712" spans="1:3" ht="17.25" customHeight="1" x14ac:dyDescent="0.25">
      <c r="A4712" s="14">
        <v>80014020335</v>
      </c>
      <c r="B4712" s="14" t="s">
        <v>1148</v>
      </c>
      <c r="C4712" s="14" t="s">
        <v>1135</v>
      </c>
    </row>
    <row r="4713" spans="1:3" ht="17.25" customHeight="1" x14ac:dyDescent="0.25">
      <c r="A4713" s="14" t="str">
        <f>"00156590333"</f>
        <v>00156590333</v>
      </c>
      <c r="B4713" s="14" t="s">
        <v>4516</v>
      </c>
      <c r="C4713" s="14" t="s">
        <v>1135</v>
      </c>
    </row>
    <row r="4714" spans="1:3" ht="17.25" customHeight="1" x14ac:dyDescent="0.25">
      <c r="A4714" s="14" t="s">
        <v>5675</v>
      </c>
      <c r="B4714" s="14" t="s">
        <v>5676</v>
      </c>
      <c r="C4714" s="14" t="s">
        <v>1135</v>
      </c>
    </row>
    <row r="4715" spans="1:3" ht="17.25" customHeight="1" x14ac:dyDescent="0.25">
      <c r="A4715" s="14" t="str">
        <f>"01703380335"</f>
        <v>01703380335</v>
      </c>
      <c r="B4715" s="14" t="s">
        <v>8840</v>
      </c>
      <c r="C4715" s="14" t="s">
        <v>1135</v>
      </c>
    </row>
    <row r="4716" spans="1:3" ht="17.25" customHeight="1" x14ac:dyDescent="0.25">
      <c r="A4716" s="14" t="str">
        <f>"01716890338"</f>
        <v>01716890338</v>
      </c>
      <c r="B4716" s="14" t="s">
        <v>4279</v>
      </c>
      <c r="C4716" s="14" t="s">
        <v>1135</v>
      </c>
    </row>
    <row r="4717" spans="1:3" ht="17.25" customHeight="1" x14ac:dyDescent="0.25">
      <c r="A4717" s="14" t="s">
        <v>9629</v>
      </c>
      <c r="B4717" s="14" t="s">
        <v>9630</v>
      </c>
      <c r="C4717" s="14" t="s">
        <v>1135</v>
      </c>
    </row>
    <row r="4718" spans="1:3" ht="17.25" customHeight="1" x14ac:dyDescent="0.25">
      <c r="A4718" s="14" t="s">
        <v>9417</v>
      </c>
      <c r="B4718" s="14" t="s">
        <v>9418</v>
      </c>
      <c r="C4718" s="14" t="s">
        <v>1135</v>
      </c>
    </row>
    <row r="4719" spans="1:3" ht="17.25" customHeight="1" x14ac:dyDescent="0.25">
      <c r="A4719" s="14" t="str">
        <f>"01211480338"</f>
        <v>01211480338</v>
      </c>
      <c r="B4719" s="14" t="s">
        <v>4464</v>
      </c>
      <c r="C4719" s="14" t="s">
        <v>1135</v>
      </c>
    </row>
    <row r="4720" spans="1:3" ht="17.25" customHeight="1" x14ac:dyDescent="0.25">
      <c r="A4720" s="14" t="s">
        <v>6642</v>
      </c>
      <c r="B4720" s="14" t="s">
        <v>6643</v>
      </c>
      <c r="C4720" s="14" t="s">
        <v>1135</v>
      </c>
    </row>
    <row r="4721" spans="1:3" ht="17.25" customHeight="1" x14ac:dyDescent="0.25">
      <c r="A4721" s="14" t="s">
        <v>4126</v>
      </c>
      <c r="B4721" s="14" t="s">
        <v>4127</v>
      </c>
      <c r="C4721" s="14" t="s">
        <v>1135</v>
      </c>
    </row>
    <row r="4722" spans="1:3" ht="17.25" customHeight="1" x14ac:dyDescent="0.25">
      <c r="A4722" s="14" t="s">
        <v>4078</v>
      </c>
      <c r="B4722" s="14" t="s">
        <v>4079</v>
      </c>
      <c r="C4722" s="14" t="s">
        <v>1135</v>
      </c>
    </row>
    <row r="4723" spans="1:3" ht="17.25" customHeight="1" x14ac:dyDescent="0.25">
      <c r="A4723" s="14" t="s">
        <v>4667</v>
      </c>
      <c r="B4723" s="14" t="s">
        <v>4668</v>
      </c>
      <c r="C4723" s="14" t="s">
        <v>1135</v>
      </c>
    </row>
    <row r="4724" spans="1:3" ht="17.25" customHeight="1" x14ac:dyDescent="0.25">
      <c r="A4724" s="14" t="s">
        <v>9344</v>
      </c>
      <c r="B4724" s="14" t="s">
        <v>9345</v>
      </c>
      <c r="C4724" s="14" t="s">
        <v>1135</v>
      </c>
    </row>
    <row r="4725" spans="1:3" ht="17.25" customHeight="1" x14ac:dyDescent="0.25">
      <c r="A4725" s="14" t="s">
        <v>9386</v>
      </c>
      <c r="B4725" s="14" t="s">
        <v>9387</v>
      </c>
      <c r="C4725" s="14" t="s">
        <v>1135</v>
      </c>
    </row>
    <row r="4726" spans="1:3" ht="17.25" customHeight="1" x14ac:dyDescent="0.25">
      <c r="A4726" s="14" t="str">
        <f>"01519100331"</f>
        <v>01519100331</v>
      </c>
      <c r="B4726" s="14" t="s">
        <v>4735</v>
      </c>
      <c r="C4726" s="14" t="s">
        <v>1135</v>
      </c>
    </row>
    <row r="4727" spans="1:3" ht="17.25" customHeight="1" x14ac:dyDescent="0.25">
      <c r="A4727" s="14" t="s">
        <v>4428</v>
      </c>
      <c r="B4727" s="14" t="s">
        <v>4429</v>
      </c>
      <c r="C4727" s="14" t="s">
        <v>1135</v>
      </c>
    </row>
    <row r="4728" spans="1:3" ht="17.25" customHeight="1" x14ac:dyDescent="0.25">
      <c r="A4728" s="14" t="str">
        <f>"00156110330"</f>
        <v>00156110330</v>
      </c>
      <c r="B4728" s="14" t="s">
        <v>4014</v>
      </c>
      <c r="C4728" s="14" t="s">
        <v>1135</v>
      </c>
    </row>
    <row r="4729" spans="1:3" ht="17.25" customHeight="1" x14ac:dyDescent="0.25">
      <c r="A4729" s="14" t="str">
        <f>"01498780335"</f>
        <v>01498780335</v>
      </c>
      <c r="B4729" s="14" t="s">
        <v>4591</v>
      </c>
      <c r="C4729" s="14" t="s">
        <v>1135</v>
      </c>
    </row>
    <row r="4730" spans="1:3" ht="17.25" customHeight="1" x14ac:dyDescent="0.25">
      <c r="A4730" s="14" t="str">
        <f>"00753170331"</f>
        <v>00753170331</v>
      </c>
      <c r="B4730" s="14" t="s">
        <v>4806</v>
      </c>
      <c r="C4730" s="14" t="s">
        <v>1135</v>
      </c>
    </row>
    <row r="4731" spans="1:3" ht="17.25" customHeight="1" x14ac:dyDescent="0.25">
      <c r="A4731" s="14" t="str">
        <f>"00908200330"</f>
        <v>00908200330</v>
      </c>
      <c r="B4731" s="14" t="s">
        <v>6322</v>
      </c>
      <c r="C4731" s="14" t="s">
        <v>1135</v>
      </c>
    </row>
    <row r="4732" spans="1:3" ht="17.25" customHeight="1" x14ac:dyDescent="0.25">
      <c r="A4732" s="14" t="str">
        <f>"00313470338"</f>
        <v>00313470338</v>
      </c>
      <c r="B4732" s="14" t="s">
        <v>4167</v>
      </c>
      <c r="C4732" s="14" t="s">
        <v>1135</v>
      </c>
    </row>
    <row r="4733" spans="1:3" ht="17.25" customHeight="1" x14ac:dyDescent="0.25">
      <c r="A4733" s="14" t="str">
        <f>"01201350335"</f>
        <v>01201350335</v>
      </c>
      <c r="B4733" s="14" t="s">
        <v>9385</v>
      </c>
      <c r="C4733" s="14" t="s">
        <v>1135</v>
      </c>
    </row>
    <row r="4734" spans="1:3" ht="17.25" customHeight="1" x14ac:dyDescent="0.25">
      <c r="A4734" s="14" t="str">
        <f>"00383910338"</f>
        <v>00383910338</v>
      </c>
      <c r="B4734" s="14" t="s">
        <v>10595</v>
      </c>
      <c r="C4734" s="14" t="s">
        <v>1135</v>
      </c>
    </row>
    <row r="4735" spans="1:3" ht="17.25" customHeight="1" x14ac:dyDescent="0.25">
      <c r="A4735" s="14" t="str">
        <f>"01577210337"</f>
        <v>01577210337</v>
      </c>
      <c r="B4735" s="14" t="s">
        <v>6705</v>
      </c>
      <c r="C4735" s="14" t="s">
        <v>1135</v>
      </c>
    </row>
    <row r="4736" spans="1:3" ht="17.25" customHeight="1" x14ac:dyDescent="0.25">
      <c r="A4736" s="14" t="str">
        <f>"01339580332"</f>
        <v>01339580332</v>
      </c>
      <c r="B4736" s="14" t="s">
        <v>8578</v>
      </c>
      <c r="C4736" s="14" t="s">
        <v>1135</v>
      </c>
    </row>
    <row r="4737" spans="1:3" ht="17.25" customHeight="1" x14ac:dyDescent="0.25">
      <c r="A4737" s="14" t="str">
        <f>"01619750332"</f>
        <v>01619750332</v>
      </c>
      <c r="B4737" s="14" t="s">
        <v>6567</v>
      </c>
      <c r="C4737" s="14" t="s">
        <v>1135</v>
      </c>
    </row>
    <row r="4738" spans="1:3" ht="17.25" customHeight="1" x14ac:dyDescent="0.25">
      <c r="A4738" s="14" t="str">
        <f>"01520370337"</f>
        <v>01520370337</v>
      </c>
      <c r="B4738" s="14" t="s">
        <v>9315</v>
      </c>
      <c r="C4738" s="14" t="s">
        <v>1135</v>
      </c>
    </row>
    <row r="4739" spans="1:3" ht="17.25" customHeight="1" x14ac:dyDescent="0.25">
      <c r="A4739" s="14" t="str">
        <f>"01489710333"</f>
        <v>01489710333</v>
      </c>
      <c r="B4739" s="14" t="s">
        <v>8549</v>
      </c>
      <c r="C4739" s="14" t="s">
        <v>1135</v>
      </c>
    </row>
    <row r="4740" spans="1:3" ht="17.25" customHeight="1" x14ac:dyDescent="0.25">
      <c r="A4740" s="14" t="str">
        <f>"01212860330"</f>
        <v>01212860330</v>
      </c>
      <c r="B4740" s="14" t="s">
        <v>8620</v>
      </c>
      <c r="C4740" s="14" t="s">
        <v>1135</v>
      </c>
    </row>
    <row r="4741" spans="1:3" ht="17.25" customHeight="1" x14ac:dyDescent="0.25">
      <c r="A4741" s="14" t="str">
        <f>"01362610337"</f>
        <v>01362610337</v>
      </c>
      <c r="B4741" s="14" t="s">
        <v>3757</v>
      </c>
      <c r="C4741" s="14" t="s">
        <v>1135</v>
      </c>
    </row>
    <row r="4742" spans="1:3" ht="17.25" customHeight="1" x14ac:dyDescent="0.25">
      <c r="A4742" s="14" t="str">
        <f>"00344370333"</f>
        <v>00344370333</v>
      </c>
      <c r="B4742" s="14" t="s">
        <v>4168</v>
      </c>
      <c r="C4742" s="14" t="s">
        <v>1135</v>
      </c>
    </row>
    <row r="4743" spans="1:3" ht="17.25" customHeight="1" x14ac:dyDescent="0.25">
      <c r="A4743" s="14" t="str">
        <f>"01293900336"</f>
        <v>01293900336</v>
      </c>
      <c r="B4743" s="14" t="s">
        <v>4687</v>
      </c>
      <c r="C4743" s="14" t="s">
        <v>1135</v>
      </c>
    </row>
    <row r="4744" spans="1:3" ht="17.25" customHeight="1" x14ac:dyDescent="0.25">
      <c r="A4744" s="14" t="str">
        <f>"00797910338"</f>
        <v>00797910338</v>
      </c>
      <c r="B4744" s="14" t="s">
        <v>9108</v>
      </c>
      <c r="C4744" s="14" t="s">
        <v>1135</v>
      </c>
    </row>
    <row r="4745" spans="1:3" ht="17.25" customHeight="1" x14ac:dyDescent="0.25">
      <c r="A4745" s="14" t="s">
        <v>4152</v>
      </c>
      <c r="B4745" s="14" t="s">
        <v>4153</v>
      </c>
      <c r="C4745" s="14" t="s">
        <v>1135</v>
      </c>
    </row>
    <row r="4746" spans="1:3" ht="17.25" customHeight="1" x14ac:dyDescent="0.25">
      <c r="A4746" s="14" t="s">
        <v>6801</v>
      </c>
      <c r="B4746" s="14" t="s">
        <v>6802</v>
      </c>
      <c r="C4746" s="14" t="s">
        <v>1135</v>
      </c>
    </row>
    <row r="4747" spans="1:3" ht="17.25" customHeight="1" x14ac:dyDescent="0.25">
      <c r="A4747" s="14" t="str">
        <f>"01364210334"</f>
        <v>01364210334</v>
      </c>
      <c r="B4747" s="14" t="s">
        <v>8485</v>
      </c>
      <c r="C4747" s="14" t="s">
        <v>1135</v>
      </c>
    </row>
    <row r="4748" spans="1:3" ht="17.25" customHeight="1" x14ac:dyDescent="0.25">
      <c r="A4748" s="14" t="s">
        <v>9482</v>
      </c>
      <c r="B4748" s="14" t="s">
        <v>9483</v>
      </c>
      <c r="C4748" s="14" t="s">
        <v>1135</v>
      </c>
    </row>
    <row r="4749" spans="1:3" ht="17.25" customHeight="1" x14ac:dyDescent="0.25">
      <c r="A4749" s="14" t="s">
        <v>4671</v>
      </c>
      <c r="B4749" s="14" t="s">
        <v>4672</v>
      </c>
      <c r="C4749" s="14" t="s">
        <v>1135</v>
      </c>
    </row>
    <row r="4750" spans="1:3" ht="17.25" customHeight="1" x14ac:dyDescent="0.25">
      <c r="A4750" s="14" t="str">
        <f>"01392840334"</f>
        <v>01392840334</v>
      </c>
      <c r="B4750" s="14" t="s">
        <v>4674</v>
      </c>
      <c r="C4750" s="14" t="s">
        <v>1135</v>
      </c>
    </row>
    <row r="4751" spans="1:3" ht="17.25" customHeight="1" x14ac:dyDescent="0.25">
      <c r="A4751" s="14" t="s">
        <v>4874</v>
      </c>
      <c r="B4751" s="14" t="s">
        <v>4875</v>
      </c>
      <c r="C4751" s="14" t="s">
        <v>1135</v>
      </c>
    </row>
    <row r="4752" spans="1:3" ht="17.25" customHeight="1" x14ac:dyDescent="0.25">
      <c r="A4752" s="14" t="str">
        <f>"00869840330"</f>
        <v>00869840330</v>
      </c>
      <c r="B4752" s="14" t="s">
        <v>8432</v>
      </c>
      <c r="C4752" s="14" t="s">
        <v>1135</v>
      </c>
    </row>
    <row r="4753" spans="1:3" ht="17.25" customHeight="1" x14ac:dyDescent="0.25">
      <c r="A4753" s="14" t="str">
        <f>"01174850337"</f>
        <v>01174850337</v>
      </c>
      <c r="B4753" s="14" t="s">
        <v>9033</v>
      </c>
      <c r="C4753" s="14" t="s">
        <v>1135</v>
      </c>
    </row>
    <row r="4754" spans="1:3" ht="17.25" customHeight="1" x14ac:dyDescent="0.25">
      <c r="A4754" s="14" t="s">
        <v>4395</v>
      </c>
      <c r="B4754" s="14" t="s">
        <v>4396</v>
      </c>
      <c r="C4754" s="14" t="s">
        <v>1135</v>
      </c>
    </row>
    <row r="4755" spans="1:3" ht="17.25" customHeight="1" x14ac:dyDescent="0.25">
      <c r="A4755" s="14" t="s">
        <v>9139</v>
      </c>
      <c r="B4755" s="14" t="s">
        <v>9140</v>
      </c>
      <c r="C4755" s="14" t="s">
        <v>1135</v>
      </c>
    </row>
    <row r="4756" spans="1:3" ht="17.25" customHeight="1" x14ac:dyDescent="0.25">
      <c r="A4756" s="14" t="s">
        <v>7278</v>
      </c>
      <c r="B4756" s="14" t="s">
        <v>7279</v>
      </c>
      <c r="C4756" s="14" t="s">
        <v>1135</v>
      </c>
    </row>
    <row r="4757" spans="1:3" ht="17.25" customHeight="1" x14ac:dyDescent="0.25">
      <c r="A4757" s="14" t="str">
        <f>"01182860336"</f>
        <v>01182860336</v>
      </c>
      <c r="B4757" s="14" t="s">
        <v>5550</v>
      </c>
      <c r="C4757" s="14" t="s">
        <v>1135</v>
      </c>
    </row>
    <row r="4758" spans="1:3" ht="17.25" customHeight="1" x14ac:dyDescent="0.25">
      <c r="A4758" s="14" t="s">
        <v>9109</v>
      </c>
      <c r="B4758" s="14" t="s">
        <v>9110</v>
      </c>
      <c r="C4758" s="14" t="s">
        <v>1135</v>
      </c>
    </row>
    <row r="4759" spans="1:3" ht="17.25" customHeight="1" x14ac:dyDescent="0.25">
      <c r="A4759" s="14" t="s">
        <v>4097</v>
      </c>
      <c r="B4759" s="14" t="s">
        <v>4098</v>
      </c>
      <c r="C4759" s="14" t="s">
        <v>1135</v>
      </c>
    </row>
    <row r="4760" spans="1:3" ht="17.25" customHeight="1" x14ac:dyDescent="0.25">
      <c r="A4760" s="14" t="str">
        <f>"01178100333"</f>
        <v>01178100333</v>
      </c>
      <c r="B4760" s="14" t="s">
        <v>9106</v>
      </c>
      <c r="C4760" s="14" t="s">
        <v>1135</v>
      </c>
    </row>
    <row r="4761" spans="1:3" ht="17.25" customHeight="1" x14ac:dyDescent="0.25">
      <c r="A4761" s="14" t="s">
        <v>3946</v>
      </c>
      <c r="B4761" s="14" t="s">
        <v>3947</v>
      </c>
      <c r="C4761" s="14" t="s">
        <v>1135</v>
      </c>
    </row>
    <row r="4762" spans="1:3" ht="17.25" customHeight="1" x14ac:dyDescent="0.25">
      <c r="A4762" s="14" t="str">
        <f>"01158520336"</f>
        <v>01158520336</v>
      </c>
      <c r="B4762" s="14" t="s">
        <v>4194</v>
      </c>
      <c r="C4762" s="14" t="s">
        <v>1135</v>
      </c>
    </row>
    <row r="4763" spans="1:3" ht="17.25" customHeight="1" x14ac:dyDescent="0.25">
      <c r="A4763" s="14" t="str">
        <f>"02057220507"</f>
        <v>02057220507</v>
      </c>
      <c r="B4763" s="14" t="s">
        <v>1396</v>
      </c>
      <c r="C4763" s="14" t="s">
        <v>1397</v>
      </c>
    </row>
    <row r="4764" spans="1:3" ht="17.25" customHeight="1" x14ac:dyDescent="0.25">
      <c r="A4764" s="14" t="str">
        <f>"00771870490"</f>
        <v>00771870490</v>
      </c>
      <c r="B4764" s="14" t="s">
        <v>7938</v>
      </c>
      <c r="C4764" s="14" t="s">
        <v>1397</v>
      </c>
    </row>
    <row r="4765" spans="1:3" ht="17.25" customHeight="1" x14ac:dyDescent="0.25">
      <c r="A4765" s="14" t="str">
        <f>"00163700479"</f>
        <v>00163700479</v>
      </c>
      <c r="B4765" s="14" t="s">
        <v>895</v>
      </c>
      <c r="C4765" s="14" t="s">
        <v>183</v>
      </c>
    </row>
    <row r="4766" spans="1:3" ht="17.25" customHeight="1" x14ac:dyDescent="0.25">
      <c r="A4766" s="14" t="str">
        <f>"00974380479"</f>
        <v>00974380479</v>
      </c>
      <c r="B4766" s="14" t="s">
        <v>325</v>
      </c>
      <c r="C4766" s="14" t="s">
        <v>183</v>
      </c>
    </row>
    <row r="4767" spans="1:3" ht="17.25" customHeight="1" x14ac:dyDescent="0.25">
      <c r="A4767" s="14">
        <v>80002850479</v>
      </c>
      <c r="B4767" s="14" t="s">
        <v>3446</v>
      </c>
      <c r="C4767" s="14" t="s">
        <v>183</v>
      </c>
    </row>
    <row r="4768" spans="1:3" ht="17.25" customHeight="1" x14ac:dyDescent="0.25">
      <c r="A4768" s="14" t="str">
        <f>"01575540479"</f>
        <v>01575540479</v>
      </c>
      <c r="B4768" s="14" t="s">
        <v>337</v>
      </c>
      <c r="C4768" s="14" t="s">
        <v>183</v>
      </c>
    </row>
    <row r="4769" spans="1:3" ht="17.25" customHeight="1" x14ac:dyDescent="0.25">
      <c r="A4769" s="14" t="s">
        <v>4191</v>
      </c>
      <c r="B4769" s="14" t="s">
        <v>4192</v>
      </c>
      <c r="C4769" s="14" t="s">
        <v>183</v>
      </c>
    </row>
    <row r="4770" spans="1:3" ht="17.25" customHeight="1" x14ac:dyDescent="0.25">
      <c r="A4770" s="14" t="str">
        <f>"01736770478"</f>
        <v>01736770478</v>
      </c>
      <c r="B4770" s="14" t="s">
        <v>322</v>
      </c>
      <c r="C4770" s="14" t="s">
        <v>183</v>
      </c>
    </row>
    <row r="4771" spans="1:3" ht="17.25" customHeight="1" x14ac:dyDescent="0.25">
      <c r="A4771" s="14" t="str">
        <f>"01823800477"</f>
        <v>01823800477</v>
      </c>
      <c r="B4771" s="14" t="s">
        <v>184</v>
      </c>
      <c r="C4771" s="14" t="s">
        <v>183</v>
      </c>
    </row>
    <row r="4772" spans="1:3" ht="17.25" customHeight="1" x14ac:dyDescent="0.25">
      <c r="A4772" s="14" t="str">
        <f>"00959220476"</f>
        <v>00959220476</v>
      </c>
      <c r="B4772" s="14" t="s">
        <v>7829</v>
      </c>
      <c r="C4772" s="14" t="s">
        <v>183</v>
      </c>
    </row>
    <row r="4773" spans="1:3" ht="17.25" customHeight="1" x14ac:dyDescent="0.25">
      <c r="A4773" s="14" t="str">
        <f>"01787560471"</f>
        <v>01787560471</v>
      </c>
      <c r="B4773" s="14" t="s">
        <v>182</v>
      </c>
      <c r="C4773" s="14" t="s">
        <v>183</v>
      </c>
    </row>
    <row r="4774" spans="1:3" ht="17.25" customHeight="1" x14ac:dyDescent="0.25">
      <c r="A4774" s="14" t="s">
        <v>8157</v>
      </c>
      <c r="B4774" s="14" t="s">
        <v>8158</v>
      </c>
      <c r="C4774" s="14" t="s">
        <v>250</v>
      </c>
    </row>
    <row r="4775" spans="1:3" ht="17.25" customHeight="1" x14ac:dyDescent="0.25">
      <c r="A4775" s="14" t="str">
        <f>"00423770932"</f>
        <v>00423770932</v>
      </c>
      <c r="B4775" s="14" t="s">
        <v>319</v>
      </c>
      <c r="C4775" s="14" t="s">
        <v>250</v>
      </c>
    </row>
    <row r="4776" spans="1:3" ht="17.25" customHeight="1" x14ac:dyDescent="0.25">
      <c r="A4776" s="14" t="s">
        <v>5153</v>
      </c>
      <c r="B4776" s="14" t="s">
        <v>5154</v>
      </c>
      <c r="C4776" s="14" t="s">
        <v>250</v>
      </c>
    </row>
    <row r="4777" spans="1:3" ht="17.25" customHeight="1" x14ac:dyDescent="0.25">
      <c r="A4777" s="14" t="s">
        <v>1003</v>
      </c>
      <c r="B4777" s="14" t="s">
        <v>1004</v>
      </c>
      <c r="C4777" s="14" t="s">
        <v>250</v>
      </c>
    </row>
    <row r="4778" spans="1:3" ht="17.25" customHeight="1" x14ac:dyDescent="0.25">
      <c r="A4778" s="14" t="str">
        <f>"00107600934"</f>
        <v>00107600934</v>
      </c>
      <c r="B4778" s="14" t="s">
        <v>249</v>
      </c>
      <c r="C4778" s="14" t="s">
        <v>250</v>
      </c>
    </row>
    <row r="4779" spans="1:3" ht="17.25" customHeight="1" x14ac:dyDescent="0.25">
      <c r="A4779" s="14" t="str">
        <f>"00071480933"</f>
        <v>00071480933</v>
      </c>
      <c r="B4779" s="14" t="s">
        <v>7275</v>
      </c>
      <c r="C4779" s="14" t="s">
        <v>250</v>
      </c>
    </row>
    <row r="4780" spans="1:3" ht="17.25" customHeight="1" x14ac:dyDescent="0.25">
      <c r="A4780" s="14" t="str">
        <f>"01967520766"</f>
        <v>01967520766</v>
      </c>
      <c r="B4780" s="14" t="s">
        <v>8050</v>
      </c>
      <c r="C4780" s="14" t="s">
        <v>948</v>
      </c>
    </row>
    <row r="4781" spans="1:3" ht="17.25" customHeight="1" x14ac:dyDescent="0.25">
      <c r="A4781" s="14" t="str">
        <f>"01814250765"</f>
        <v>01814250765</v>
      </c>
      <c r="B4781" s="14" t="s">
        <v>8704</v>
      </c>
      <c r="C4781" s="14" t="s">
        <v>948</v>
      </c>
    </row>
    <row r="4782" spans="1:3" ht="17.25" customHeight="1" x14ac:dyDescent="0.25">
      <c r="A4782" s="14" t="str">
        <f>"01721610762"</f>
        <v>01721610762</v>
      </c>
      <c r="B4782" s="14" t="s">
        <v>5347</v>
      </c>
      <c r="C4782" s="14" t="s">
        <v>948</v>
      </c>
    </row>
    <row r="4783" spans="1:3" ht="17.25" customHeight="1" x14ac:dyDescent="0.25">
      <c r="A4783" s="14" t="s">
        <v>5358</v>
      </c>
      <c r="B4783" s="14" t="s">
        <v>5359</v>
      </c>
      <c r="C4783" s="14" t="s">
        <v>948</v>
      </c>
    </row>
    <row r="4784" spans="1:3" ht="17.25" customHeight="1" x14ac:dyDescent="0.25">
      <c r="A4784" s="14" t="s">
        <v>7501</v>
      </c>
      <c r="B4784" s="14" t="s">
        <v>7502</v>
      </c>
      <c r="C4784" s="14" t="s">
        <v>948</v>
      </c>
    </row>
    <row r="4785" spans="1:3" ht="17.25" customHeight="1" x14ac:dyDescent="0.25">
      <c r="A4785" s="14" t="s">
        <v>2280</v>
      </c>
      <c r="B4785" s="14" t="s">
        <v>2281</v>
      </c>
      <c r="C4785" s="14" t="s">
        <v>948</v>
      </c>
    </row>
    <row r="4786" spans="1:3" ht="17.25" customHeight="1" x14ac:dyDescent="0.25">
      <c r="A4786" s="14" t="s">
        <v>3249</v>
      </c>
      <c r="B4786" s="14" t="s">
        <v>3250</v>
      </c>
      <c r="C4786" s="14" t="s">
        <v>948</v>
      </c>
    </row>
    <row r="4787" spans="1:3" ht="17.25" customHeight="1" x14ac:dyDescent="0.25">
      <c r="A4787" s="14" t="str">
        <f>"01921840763"</f>
        <v>01921840763</v>
      </c>
      <c r="B4787" s="14" t="s">
        <v>6149</v>
      </c>
      <c r="C4787" s="14" t="s">
        <v>948</v>
      </c>
    </row>
    <row r="4788" spans="1:3" ht="17.25" customHeight="1" x14ac:dyDescent="0.25">
      <c r="A4788" s="14" t="str">
        <f>"01872170764"</f>
        <v>01872170764</v>
      </c>
      <c r="B4788" s="14" t="s">
        <v>5357</v>
      </c>
      <c r="C4788" s="14" t="s">
        <v>948</v>
      </c>
    </row>
    <row r="4789" spans="1:3" ht="17.25" customHeight="1" x14ac:dyDescent="0.25">
      <c r="A4789" s="14" t="str">
        <f>"01634140766"</f>
        <v>01634140766</v>
      </c>
      <c r="B4789" s="14" t="s">
        <v>9774</v>
      </c>
      <c r="C4789" s="14" t="s">
        <v>948</v>
      </c>
    </row>
    <row r="4790" spans="1:3" ht="17.25" customHeight="1" x14ac:dyDescent="0.25">
      <c r="A4790" s="14" t="s">
        <v>7179</v>
      </c>
      <c r="B4790" s="14" t="s">
        <v>7180</v>
      </c>
      <c r="C4790" s="14" t="s">
        <v>948</v>
      </c>
    </row>
    <row r="4791" spans="1:3" ht="17.25" customHeight="1" x14ac:dyDescent="0.25">
      <c r="A4791" s="14" t="s">
        <v>5490</v>
      </c>
      <c r="B4791" s="14" t="s">
        <v>5491</v>
      </c>
      <c r="C4791" s="14" t="s">
        <v>948</v>
      </c>
    </row>
    <row r="4792" spans="1:3" ht="17.25" customHeight="1" x14ac:dyDescent="0.25">
      <c r="A4792" s="14" t="s">
        <v>3301</v>
      </c>
      <c r="B4792" s="14" t="s">
        <v>3302</v>
      </c>
      <c r="C4792" s="14" t="s">
        <v>948</v>
      </c>
    </row>
    <row r="4793" spans="1:3" ht="17.25" customHeight="1" x14ac:dyDescent="0.25">
      <c r="A4793" s="14" t="str">
        <f>"01626220766"</f>
        <v>01626220766</v>
      </c>
      <c r="B4793" s="14" t="s">
        <v>947</v>
      </c>
      <c r="C4793" s="14" t="s">
        <v>948</v>
      </c>
    </row>
    <row r="4794" spans="1:3" ht="17.25" customHeight="1" x14ac:dyDescent="0.25">
      <c r="A4794" s="14" t="str">
        <f>"01782900763"</f>
        <v>01782900763</v>
      </c>
      <c r="B4794" s="14" t="s">
        <v>5355</v>
      </c>
      <c r="C4794" s="14" t="s">
        <v>948</v>
      </c>
    </row>
    <row r="4795" spans="1:3" ht="17.25" customHeight="1" x14ac:dyDescent="0.25">
      <c r="A4795" s="14" t="str">
        <f>"02370160976"</f>
        <v>02370160976</v>
      </c>
      <c r="B4795" s="14" t="s">
        <v>8013</v>
      </c>
      <c r="C4795" s="14" t="s">
        <v>8014</v>
      </c>
    </row>
    <row r="4796" spans="1:3" ht="17.25" customHeight="1" x14ac:dyDescent="0.25">
      <c r="A4796" s="14" t="str">
        <f>"01177220884"</f>
        <v>01177220884</v>
      </c>
      <c r="B4796" s="14" t="s">
        <v>6942</v>
      </c>
      <c r="C4796" s="14" t="s">
        <v>464</v>
      </c>
    </row>
    <row r="4797" spans="1:3" ht="17.25" customHeight="1" x14ac:dyDescent="0.25">
      <c r="A4797" s="14" t="str">
        <f>"01079010888"</f>
        <v>01079010888</v>
      </c>
      <c r="B4797" s="14" t="s">
        <v>2609</v>
      </c>
      <c r="C4797" s="14" t="s">
        <v>464</v>
      </c>
    </row>
    <row r="4798" spans="1:3" ht="17.25" customHeight="1" x14ac:dyDescent="0.25">
      <c r="A4798" s="14" t="str">
        <f>"01795720885"</f>
        <v>01795720885</v>
      </c>
      <c r="B4798" s="14" t="s">
        <v>10283</v>
      </c>
      <c r="C4798" s="14" t="s">
        <v>464</v>
      </c>
    </row>
    <row r="4799" spans="1:3" ht="17.25" customHeight="1" x14ac:dyDescent="0.25">
      <c r="A4799" s="14" t="str">
        <f>"01274420882"</f>
        <v>01274420882</v>
      </c>
      <c r="B4799" s="14" t="s">
        <v>8901</v>
      </c>
      <c r="C4799" s="14" t="s">
        <v>464</v>
      </c>
    </row>
    <row r="4800" spans="1:3" ht="17.25" customHeight="1" x14ac:dyDescent="0.25">
      <c r="A4800" s="14" t="str">
        <f>"01504020882"</f>
        <v>01504020882</v>
      </c>
      <c r="B4800" s="14" t="s">
        <v>3323</v>
      </c>
      <c r="C4800" s="14" t="s">
        <v>464</v>
      </c>
    </row>
    <row r="4801" spans="1:3" ht="17.25" customHeight="1" x14ac:dyDescent="0.25">
      <c r="A4801" s="14" t="str">
        <f>"01347720888"</f>
        <v>01347720888</v>
      </c>
      <c r="B4801" s="14" t="s">
        <v>5383</v>
      </c>
      <c r="C4801" s="14" t="s">
        <v>464</v>
      </c>
    </row>
    <row r="4802" spans="1:3" ht="17.25" customHeight="1" x14ac:dyDescent="0.25">
      <c r="A4802" s="14" t="str">
        <f>"00995800885"</f>
        <v>00995800885</v>
      </c>
      <c r="B4802" s="14" t="s">
        <v>5686</v>
      </c>
      <c r="C4802" s="14" t="s">
        <v>464</v>
      </c>
    </row>
    <row r="4803" spans="1:3" ht="17.25" customHeight="1" x14ac:dyDescent="0.25">
      <c r="A4803" s="14" t="str">
        <f>"01026180883"</f>
        <v>01026180883</v>
      </c>
      <c r="B4803" s="14" t="s">
        <v>876</v>
      </c>
      <c r="C4803" s="14" t="s">
        <v>464</v>
      </c>
    </row>
    <row r="4804" spans="1:3" ht="17.25" customHeight="1" x14ac:dyDescent="0.25">
      <c r="A4804" s="14" t="s">
        <v>5577</v>
      </c>
      <c r="B4804" s="14" t="s">
        <v>5578</v>
      </c>
      <c r="C4804" s="14" t="s">
        <v>464</v>
      </c>
    </row>
    <row r="4805" spans="1:3" ht="17.25" customHeight="1" x14ac:dyDescent="0.25">
      <c r="A4805" s="14" t="s">
        <v>2520</v>
      </c>
      <c r="B4805" s="14" t="s">
        <v>2521</v>
      </c>
      <c r="C4805" s="14" t="s">
        <v>464</v>
      </c>
    </row>
    <row r="4806" spans="1:3" ht="17.25" customHeight="1" x14ac:dyDescent="0.25">
      <c r="A4806" s="14" t="s">
        <v>5579</v>
      </c>
      <c r="B4806" s="14" t="s">
        <v>5580</v>
      </c>
      <c r="C4806" s="14" t="s">
        <v>464</v>
      </c>
    </row>
    <row r="4807" spans="1:3" ht="17.25" customHeight="1" x14ac:dyDescent="0.25">
      <c r="A4807" s="14" t="str">
        <f>"01650320888"</f>
        <v>01650320888</v>
      </c>
      <c r="B4807" s="14" t="s">
        <v>6747</v>
      </c>
      <c r="C4807" s="14" t="s">
        <v>464</v>
      </c>
    </row>
    <row r="4808" spans="1:3" ht="17.25" customHeight="1" x14ac:dyDescent="0.25">
      <c r="A4808" s="14" t="s">
        <v>6891</v>
      </c>
      <c r="B4808" s="14" t="s">
        <v>6892</v>
      </c>
      <c r="C4808" s="14" t="s">
        <v>464</v>
      </c>
    </row>
    <row r="4809" spans="1:3" ht="17.25" customHeight="1" x14ac:dyDescent="0.25">
      <c r="A4809" s="14" t="str">
        <f>"01189470881"</f>
        <v>01189470881</v>
      </c>
      <c r="B4809" s="14" t="s">
        <v>6701</v>
      </c>
      <c r="C4809" s="14" t="s">
        <v>464</v>
      </c>
    </row>
    <row r="4810" spans="1:3" ht="17.25" customHeight="1" x14ac:dyDescent="0.25">
      <c r="A4810" s="14" t="str">
        <f>"00783440886"</f>
        <v>00783440886</v>
      </c>
      <c r="B4810" s="14" t="s">
        <v>6087</v>
      </c>
      <c r="C4810" s="14" t="s">
        <v>464</v>
      </c>
    </row>
    <row r="4811" spans="1:3" ht="17.25" customHeight="1" x14ac:dyDescent="0.25">
      <c r="A4811" s="14" t="str">
        <f>"01317000881"</f>
        <v>01317000881</v>
      </c>
      <c r="B4811" s="14" t="s">
        <v>6746</v>
      </c>
      <c r="C4811" s="14" t="s">
        <v>464</v>
      </c>
    </row>
    <row r="4812" spans="1:3" ht="17.25" customHeight="1" x14ac:dyDescent="0.25">
      <c r="A4812" s="14" t="str">
        <f>"01316970886"</f>
        <v>01316970886</v>
      </c>
      <c r="B4812" s="14" t="s">
        <v>6748</v>
      </c>
      <c r="C4812" s="14" t="s">
        <v>464</v>
      </c>
    </row>
    <row r="4813" spans="1:3" ht="17.25" customHeight="1" x14ac:dyDescent="0.25">
      <c r="A4813" s="14" t="str">
        <f>"01511510883"</f>
        <v>01511510883</v>
      </c>
      <c r="B4813" s="14" t="s">
        <v>1328</v>
      </c>
      <c r="C4813" s="14" t="s">
        <v>464</v>
      </c>
    </row>
    <row r="4814" spans="1:3" ht="17.25" customHeight="1" x14ac:dyDescent="0.25">
      <c r="A4814" s="14" t="str">
        <f>"01579570886"</f>
        <v>01579570886</v>
      </c>
      <c r="B4814" s="14" t="s">
        <v>2953</v>
      </c>
      <c r="C4814" s="14" t="s">
        <v>464</v>
      </c>
    </row>
    <row r="4815" spans="1:3" ht="17.25" customHeight="1" x14ac:dyDescent="0.25">
      <c r="A4815" s="14" t="str">
        <f>"01489240885"</f>
        <v>01489240885</v>
      </c>
      <c r="B4815" s="14" t="s">
        <v>3511</v>
      </c>
      <c r="C4815" s="14" t="s">
        <v>464</v>
      </c>
    </row>
    <row r="4816" spans="1:3" ht="17.25" customHeight="1" x14ac:dyDescent="0.25">
      <c r="A4816" s="14" t="str">
        <f>"01316960887"</f>
        <v>01316960887</v>
      </c>
      <c r="B4816" s="14" t="s">
        <v>6745</v>
      </c>
      <c r="C4816" s="14" t="s">
        <v>464</v>
      </c>
    </row>
    <row r="4817" spans="1:3" ht="17.25" customHeight="1" x14ac:dyDescent="0.25">
      <c r="A4817" s="14" t="str">
        <f>"01112930886"</f>
        <v>01112930886</v>
      </c>
      <c r="B4817" s="14" t="s">
        <v>6836</v>
      </c>
      <c r="C4817" s="14" t="s">
        <v>464</v>
      </c>
    </row>
    <row r="4818" spans="1:3" ht="17.25" customHeight="1" x14ac:dyDescent="0.25">
      <c r="A4818" s="14" t="s">
        <v>6958</v>
      </c>
      <c r="B4818" s="14" t="s">
        <v>6959</v>
      </c>
      <c r="C4818" s="14" t="s">
        <v>464</v>
      </c>
    </row>
    <row r="4819" spans="1:3" ht="17.25" customHeight="1" x14ac:dyDescent="0.25">
      <c r="A4819" s="14" t="str">
        <f>"01648420881"</f>
        <v>01648420881</v>
      </c>
      <c r="B4819" s="14" t="s">
        <v>10171</v>
      </c>
      <c r="C4819" s="14" t="s">
        <v>464</v>
      </c>
    </row>
    <row r="4820" spans="1:3" ht="17.25" customHeight="1" x14ac:dyDescent="0.25">
      <c r="A4820" s="14" t="s">
        <v>2512</v>
      </c>
      <c r="B4820" s="14" t="s">
        <v>2513</v>
      </c>
      <c r="C4820" s="14" t="s">
        <v>464</v>
      </c>
    </row>
    <row r="4821" spans="1:3" ht="17.25" customHeight="1" x14ac:dyDescent="0.25">
      <c r="A4821" s="14" t="s">
        <v>9704</v>
      </c>
      <c r="B4821" s="14" t="s">
        <v>9705</v>
      </c>
      <c r="C4821" s="14" t="s">
        <v>464</v>
      </c>
    </row>
    <row r="4822" spans="1:3" ht="17.25" customHeight="1" x14ac:dyDescent="0.25">
      <c r="A4822" s="14" t="s">
        <v>462</v>
      </c>
      <c r="B4822" s="14" t="s">
        <v>463</v>
      </c>
      <c r="C4822" s="14" t="s">
        <v>464</v>
      </c>
    </row>
    <row r="4823" spans="1:3" ht="17.25" customHeight="1" x14ac:dyDescent="0.25">
      <c r="A4823" s="14" t="s">
        <v>5454</v>
      </c>
      <c r="B4823" s="14" t="s">
        <v>5455</v>
      </c>
      <c r="C4823" s="14" t="s">
        <v>464</v>
      </c>
    </row>
    <row r="4824" spans="1:3" ht="17.25" customHeight="1" x14ac:dyDescent="0.25">
      <c r="A4824" s="14" t="s">
        <v>8219</v>
      </c>
      <c r="B4824" s="14" t="s">
        <v>8220</v>
      </c>
      <c r="C4824" s="14" t="s">
        <v>464</v>
      </c>
    </row>
    <row r="4825" spans="1:3" ht="17.25" customHeight="1" x14ac:dyDescent="0.25">
      <c r="A4825" s="14" t="s">
        <v>4982</v>
      </c>
      <c r="B4825" s="14" t="s">
        <v>4983</v>
      </c>
      <c r="C4825" s="14" t="s">
        <v>464</v>
      </c>
    </row>
    <row r="4826" spans="1:3" ht="17.25" customHeight="1" x14ac:dyDescent="0.25">
      <c r="A4826" s="14" t="s">
        <v>465</v>
      </c>
      <c r="B4826" s="14" t="s">
        <v>466</v>
      </c>
      <c r="C4826" s="14" t="s">
        <v>464</v>
      </c>
    </row>
    <row r="4827" spans="1:3" ht="17.25" customHeight="1" x14ac:dyDescent="0.25">
      <c r="A4827" s="14" t="str">
        <f>"01486920885"</f>
        <v>01486920885</v>
      </c>
      <c r="B4827" s="14" t="s">
        <v>6744</v>
      </c>
      <c r="C4827" s="14" t="s">
        <v>464</v>
      </c>
    </row>
    <row r="4828" spans="1:3" ht="17.25" customHeight="1" x14ac:dyDescent="0.25">
      <c r="A4828" s="14" t="str">
        <f>"01584240889"</f>
        <v>01584240889</v>
      </c>
      <c r="B4828" s="14" t="s">
        <v>6424</v>
      </c>
      <c r="C4828" s="14" t="s">
        <v>464</v>
      </c>
    </row>
    <row r="4829" spans="1:3" ht="17.25" customHeight="1" x14ac:dyDescent="0.25">
      <c r="A4829" s="14" t="str">
        <f>"01385370885"</f>
        <v>01385370885</v>
      </c>
      <c r="B4829" s="14" t="s">
        <v>5670</v>
      </c>
      <c r="C4829" s="14" t="s">
        <v>464</v>
      </c>
    </row>
    <row r="4830" spans="1:3" ht="17.25" customHeight="1" x14ac:dyDescent="0.25">
      <c r="A4830" s="14" t="str">
        <f>"00200000883"</f>
        <v>00200000883</v>
      </c>
      <c r="B4830" s="14" t="s">
        <v>6697</v>
      </c>
      <c r="C4830" s="14" t="s">
        <v>464</v>
      </c>
    </row>
    <row r="4831" spans="1:3" ht="17.25" customHeight="1" x14ac:dyDescent="0.25">
      <c r="A4831" s="14" t="str">
        <f>"01404560888"</f>
        <v>01404560888</v>
      </c>
      <c r="B4831" s="14" t="s">
        <v>6890</v>
      </c>
      <c r="C4831" s="14" t="s">
        <v>464</v>
      </c>
    </row>
    <row r="4832" spans="1:3" ht="17.25" customHeight="1" x14ac:dyDescent="0.25">
      <c r="A4832" s="14" t="s">
        <v>2966</v>
      </c>
      <c r="B4832" s="14" t="s">
        <v>2967</v>
      </c>
      <c r="C4832" s="14" t="s">
        <v>464</v>
      </c>
    </row>
    <row r="4833" spans="1:3" ht="17.25" customHeight="1" x14ac:dyDescent="0.25">
      <c r="A4833" s="14" t="str">
        <f>"01343070882"</f>
        <v>01343070882</v>
      </c>
      <c r="B4833" s="14" t="s">
        <v>1200</v>
      </c>
      <c r="C4833" s="14" t="s">
        <v>464</v>
      </c>
    </row>
    <row r="4834" spans="1:3" ht="17.25" customHeight="1" x14ac:dyDescent="0.25">
      <c r="A4834" s="14" t="s">
        <v>5385</v>
      </c>
      <c r="B4834" s="14" t="s">
        <v>5386</v>
      </c>
      <c r="C4834" s="14" t="s">
        <v>464</v>
      </c>
    </row>
    <row r="4835" spans="1:3" ht="17.25" customHeight="1" x14ac:dyDescent="0.25">
      <c r="A4835" s="14" t="str">
        <f>"01655370888"</f>
        <v>01655370888</v>
      </c>
      <c r="B4835" s="14" t="s">
        <v>7446</v>
      </c>
      <c r="C4835" s="14" t="s">
        <v>464</v>
      </c>
    </row>
    <row r="4836" spans="1:3" ht="17.25" customHeight="1" x14ac:dyDescent="0.25">
      <c r="A4836" s="14" t="str">
        <f>"01605530888"</f>
        <v>01605530888</v>
      </c>
      <c r="B4836" s="14" t="s">
        <v>5384</v>
      </c>
      <c r="C4836" s="14" t="s">
        <v>464</v>
      </c>
    </row>
    <row r="4837" spans="1:3" ht="17.25" customHeight="1" x14ac:dyDescent="0.25">
      <c r="A4837" s="14" t="s">
        <v>6730</v>
      </c>
      <c r="B4837" s="14" t="s">
        <v>6731</v>
      </c>
      <c r="C4837" s="14" t="s">
        <v>464</v>
      </c>
    </row>
    <row r="4838" spans="1:3" ht="17.25" customHeight="1" x14ac:dyDescent="0.25">
      <c r="A4838" s="14" t="str">
        <f>"01135680880"</f>
        <v>01135680880</v>
      </c>
      <c r="B4838" s="14" t="s">
        <v>514</v>
      </c>
      <c r="C4838" s="14" t="s">
        <v>464</v>
      </c>
    </row>
    <row r="4839" spans="1:3" ht="17.25" customHeight="1" x14ac:dyDescent="0.25">
      <c r="A4839" s="14" t="str">
        <f>"00765140884"</f>
        <v>00765140884</v>
      </c>
      <c r="B4839" s="14" t="s">
        <v>4338</v>
      </c>
      <c r="C4839" s="14" t="s">
        <v>464</v>
      </c>
    </row>
    <row r="4840" spans="1:3" ht="17.25" customHeight="1" x14ac:dyDescent="0.25">
      <c r="A4840" s="14" t="s">
        <v>10581</v>
      </c>
      <c r="B4840" s="14" t="s">
        <v>10582</v>
      </c>
      <c r="C4840" s="14" t="s">
        <v>464</v>
      </c>
    </row>
    <row r="4841" spans="1:3" ht="17.25" customHeight="1" x14ac:dyDescent="0.25">
      <c r="A4841" s="14" t="str">
        <f>"00957610884"</f>
        <v>00957610884</v>
      </c>
      <c r="B4841" s="14" t="s">
        <v>7969</v>
      </c>
      <c r="C4841" s="14" t="s">
        <v>464</v>
      </c>
    </row>
    <row r="4842" spans="1:3" ht="17.25" customHeight="1" x14ac:dyDescent="0.25">
      <c r="A4842" s="14" t="s">
        <v>2515</v>
      </c>
      <c r="B4842" s="14" t="s">
        <v>2516</v>
      </c>
      <c r="C4842" s="14" t="s">
        <v>464</v>
      </c>
    </row>
    <row r="4843" spans="1:3" ht="17.25" customHeight="1" x14ac:dyDescent="0.25">
      <c r="A4843" s="14" t="str">
        <f>"01284090899"</f>
        <v>01284090899</v>
      </c>
      <c r="B4843" s="14" t="s">
        <v>7864</v>
      </c>
      <c r="C4843" s="14" t="s">
        <v>464</v>
      </c>
    </row>
    <row r="4844" spans="1:3" ht="17.25" customHeight="1" x14ac:dyDescent="0.25">
      <c r="A4844" s="14" t="str">
        <f>"01552930883"</f>
        <v>01552930883</v>
      </c>
      <c r="B4844" s="14" t="s">
        <v>3532</v>
      </c>
      <c r="C4844" s="14" t="s">
        <v>464</v>
      </c>
    </row>
    <row r="4845" spans="1:3" ht="17.25" customHeight="1" x14ac:dyDescent="0.25">
      <c r="A4845" s="14" t="s">
        <v>2954</v>
      </c>
      <c r="B4845" s="14" t="s">
        <v>2955</v>
      </c>
      <c r="C4845" s="14" t="s">
        <v>464</v>
      </c>
    </row>
    <row r="4846" spans="1:3" ht="17.25" customHeight="1" x14ac:dyDescent="0.25">
      <c r="A4846" s="14" t="str">
        <f>"01609460850"</f>
        <v>01609460850</v>
      </c>
      <c r="B4846" s="14" t="s">
        <v>10173</v>
      </c>
      <c r="C4846" s="14" t="s">
        <v>464</v>
      </c>
    </row>
    <row r="4847" spans="1:3" ht="17.25" customHeight="1" x14ac:dyDescent="0.25">
      <c r="A4847" s="14" t="s">
        <v>10303</v>
      </c>
      <c r="B4847" s="14" t="s">
        <v>10304</v>
      </c>
      <c r="C4847" s="14" t="s">
        <v>464</v>
      </c>
    </row>
    <row r="4848" spans="1:3" ht="17.25" customHeight="1" x14ac:dyDescent="0.25">
      <c r="A4848" s="14" t="str">
        <f>"01602750885"</f>
        <v>01602750885</v>
      </c>
      <c r="B4848" s="14" t="s">
        <v>2511</v>
      </c>
      <c r="C4848" s="14" t="s">
        <v>464</v>
      </c>
    </row>
    <row r="4849" spans="1:3" ht="17.25" customHeight="1" x14ac:dyDescent="0.25">
      <c r="A4849" s="14" t="str">
        <f>"01695950889"</f>
        <v>01695950889</v>
      </c>
      <c r="B4849" s="14" t="s">
        <v>7905</v>
      </c>
      <c r="C4849" s="14" t="s">
        <v>464</v>
      </c>
    </row>
    <row r="4850" spans="1:3" ht="17.25" customHeight="1" x14ac:dyDescent="0.25">
      <c r="A4850" s="14" t="str">
        <f>"01729470888"</f>
        <v>01729470888</v>
      </c>
      <c r="B4850" s="14" t="s">
        <v>8087</v>
      </c>
      <c r="C4850" s="14" t="s">
        <v>464</v>
      </c>
    </row>
    <row r="4851" spans="1:3" ht="17.25" customHeight="1" x14ac:dyDescent="0.25">
      <c r="A4851" s="14" t="str">
        <f>"01053890883"</f>
        <v>01053890883</v>
      </c>
      <c r="B4851" s="14" t="s">
        <v>6006</v>
      </c>
      <c r="C4851" s="14" t="s">
        <v>464</v>
      </c>
    </row>
    <row r="4852" spans="1:3" ht="17.25" customHeight="1" x14ac:dyDescent="0.25">
      <c r="A4852" s="14" t="s">
        <v>7007</v>
      </c>
      <c r="B4852" s="14" t="s">
        <v>7008</v>
      </c>
      <c r="C4852" s="14" t="s">
        <v>464</v>
      </c>
    </row>
    <row r="4853" spans="1:3" ht="17.25" customHeight="1" x14ac:dyDescent="0.25">
      <c r="A4853" s="14" t="s">
        <v>7108</v>
      </c>
      <c r="B4853" s="14" t="s">
        <v>7109</v>
      </c>
      <c r="C4853" s="14" t="s">
        <v>464</v>
      </c>
    </row>
    <row r="4854" spans="1:3" ht="17.25" customHeight="1" x14ac:dyDescent="0.25">
      <c r="A4854" s="14" t="str">
        <f>"01450050883"</f>
        <v>01450050883</v>
      </c>
      <c r="B4854" s="14" t="s">
        <v>2905</v>
      </c>
      <c r="C4854" s="14" t="s">
        <v>464</v>
      </c>
    </row>
    <row r="4855" spans="1:3" ht="17.25" customHeight="1" x14ac:dyDescent="0.25">
      <c r="A4855" s="14" t="str">
        <f>"01565550884"</f>
        <v>01565550884</v>
      </c>
      <c r="B4855" s="14" t="s">
        <v>2508</v>
      </c>
      <c r="C4855" s="14" t="s">
        <v>464</v>
      </c>
    </row>
    <row r="4856" spans="1:3" ht="17.25" customHeight="1" x14ac:dyDescent="0.25">
      <c r="A4856" s="14" t="s">
        <v>10583</v>
      </c>
      <c r="B4856" s="14" t="s">
        <v>10584</v>
      </c>
      <c r="C4856" s="14" t="s">
        <v>464</v>
      </c>
    </row>
    <row r="4857" spans="1:3" ht="17.25" customHeight="1" x14ac:dyDescent="0.25">
      <c r="A4857" s="14" t="str">
        <f>"01745310886"</f>
        <v>01745310886</v>
      </c>
      <c r="B4857" s="14" t="s">
        <v>8203</v>
      </c>
      <c r="C4857" s="14" t="s">
        <v>464</v>
      </c>
    </row>
    <row r="4858" spans="1:3" ht="17.25" customHeight="1" x14ac:dyDescent="0.25">
      <c r="A4858" s="14" t="str">
        <f>"01028960886"</f>
        <v>01028960886</v>
      </c>
      <c r="B4858" s="14" t="s">
        <v>2902</v>
      </c>
      <c r="C4858" s="14" t="s">
        <v>464</v>
      </c>
    </row>
    <row r="4859" spans="1:3" ht="17.25" customHeight="1" x14ac:dyDescent="0.25">
      <c r="A4859" s="14" t="s">
        <v>7129</v>
      </c>
      <c r="B4859" s="14" t="s">
        <v>7130</v>
      </c>
      <c r="C4859" s="14" t="s">
        <v>464</v>
      </c>
    </row>
    <row r="4860" spans="1:3" ht="17.25" customHeight="1" x14ac:dyDescent="0.25">
      <c r="A4860" s="14" t="str">
        <f>"01368370886"</f>
        <v>01368370886</v>
      </c>
      <c r="B4860" s="14" t="s">
        <v>7345</v>
      </c>
      <c r="C4860" s="14" t="s">
        <v>464</v>
      </c>
    </row>
    <row r="4861" spans="1:3" ht="17.25" customHeight="1" x14ac:dyDescent="0.25">
      <c r="A4861" s="14" t="s">
        <v>3032</v>
      </c>
      <c r="B4861" s="14" t="s">
        <v>3033</v>
      </c>
      <c r="C4861" s="14" t="s">
        <v>464</v>
      </c>
    </row>
    <row r="4862" spans="1:3" ht="17.25" customHeight="1" x14ac:dyDescent="0.25">
      <c r="A4862" s="14" t="s">
        <v>8216</v>
      </c>
      <c r="B4862" s="14" t="s">
        <v>8217</v>
      </c>
      <c r="C4862" s="14" t="s">
        <v>464</v>
      </c>
    </row>
    <row r="4863" spans="1:3" ht="17.25" customHeight="1" x14ac:dyDescent="0.25">
      <c r="A4863" s="14" t="s">
        <v>2522</v>
      </c>
      <c r="B4863" s="14" t="s">
        <v>2523</v>
      </c>
      <c r="C4863" s="14" t="s">
        <v>464</v>
      </c>
    </row>
    <row r="4864" spans="1:3" ht="17.25" customHeight="1" x14ac:dyDescent="0.25">
      <c r="A4864" s="14" t="s">
        <v>467</v>
      </c>
      <c r="B4864" s="14" t="s">
        <v>468</v>
      </c>
      <c r="C4864" s="14" t="s">
        <v>464</v>
      </c>
    </row>
    <row r="4865" spans="1:3" ht="17.25" customHeight="1" x14ac:dyDescent="0.25">
      <c r="A4865" s="14" t="s">
        <v>469</v>
      </c>
      <c r="B4865" s="14" t="s">
        <v>470</v>
      </c>
      <c r="C4865" s="14" t="s">
        <v>464</v>
      </c>
    </row>
    <row r="4866" spans="1:3" ht="17.25" customHeight="1" x14ac:dyDescent="0.25">
      <c r="A4866" s="14" t="str">
        <f>"01487730887"</f>
        <v>01487730887</v>
      </c>
      <c r="B4866" s="14" t="s">
        <v>2506</v>
      </c>
      <c r="C4866" s="14" t="s">
        <v>464</v>
      </c>
    </row>
    <row r="4867" spans="1:3" ht="17.25" customHeight="1" x14ac:dyDescent="0.25">
      <c r="A4867" s="14" t="str">
        <f>"01553180884"</f>
        <v>01553180884</v>
      </c>
      <c r="B4867" s="14" t="s">
        <v>2507</v>
      </c>
      <c r="C4867" s="14" t="s">
        <v>464</v>
      </c>
    </row>
    <row r="4868" spans="1:3" ht="17.25" customHeight="1" x14ac:dyDescent="0.25">
      <c r="A4868" s="14" t="str">
        <f>"01433700885"</f>
        <v>01433700885</v>
      </c>
      <c r="B4868" s="14" t="s">
        <v>7931</v>
      </c>
      <c r="C4868" s="14" t="s">
        <v>464</v>
      </c>
    </row>
    <row r="4869" spans="1:3" ht="17.25" customHeight="1" x14ac:dyDescent="0.25">
      <c r="A4869" s="14" t="str">
        <f>"01716090889"</f>
        <v>01716090889</v>
      </c>
      <c r="B4869" s="14" t="s">
        <v>7867</v>
      </c>
      <c r="C4869" s="14" t="s">
        <v>464</v>
      </c>
    </row>
    <row r="4870" spans="1:3" ht="17.25" customHeight="1" x14ac:dyDescent="0.25">
      <c r="A4870" s="14" t="str">
        <f>"01315000883"</f>
        <v>01315000883</v>
      </c>
      <c r="B4870" s="14" t="s">
        <v>7037</v>
      </c>
      <c r="C4870" s="14" t="s">
        <v>464</v>
      </c>
    </row>
    <row r="4871" spans="1:3" ht="17.25" customHeight="1" x14ac:dyDescent="0.25">
      <c r="A4871" s="14" t="str">
        <f>"01506390887"</f>
        <v>01506390887</v>
      </c>
      <c r="B4871" s="14" t="s">
        <v>1427</v>
      </c>
      <c r="C4871" s="14" t="s">
        <v>464</v>
      </c>
    </row>
    <row r="4872" spans="1:3" ht="17.25" customHeight="1" x14ac:dyDescent="0.25">
      <c r="A4872" s="14" t="str">
        <f>"01275780888"</f>
        <v>01275780888</v>
      </c>
      <c r="B4872" s="14" t="s">
        <v>5789</v>
      </c>
      <c r="C4872" s="14" t="s">
        <v>464</v>
      </c>
    </row>
    <row r="4873" spans="1:3" ht="17.25" customHeight="1" x14ac:dyDescent="0.25">
      <c r="A4873" s="14" t="str">
        <f>"01610790881"</f>
        <v>01610790881</v>
      </c>
      <c r="B4873" s="14" t="s">
        <v>2492</v>
      </c>
      <c r="C4873" s="14" t="s">
        <v>464</v>
      </c>
    </row>
    <row r="4874" spans="1:3" ht="17.25" customHeight="1" x14ac:dyDescent="0.25">
      <c r="A4874" s="14" t="str">
        <f>"01392110886"</f>
        <v>01392110886</v>
      </c>
      <c r="B4874" s="14" t="s">
        <v>3636</v>
      </c>
      <c r="C4874" s="14" t="s">
        <v>464</v>
      </c>
    </row>
    <row r="4875" spans="1:3" ht="17.25" customHeight="1" x14ac:dyDescent="0.25">
      <c r="A4875" s="14" t="str">
        <f>"01252440886"</f>
        <v>01252440886</v>
      </c>
      <c r="B4875" s="14" t="s">
        <v>5662</v>
      </c>
      <c r="C4875" s="14" t="s">
        <v>464</v>
      </c>
    </row>
    <row r="4876" spans="1:3" ht="17.25" customHeight="1" x14ac:dyDescent="0.25">
      <c r="A4876" s="14" t="str">
        <f>"01275790887"</f>
        <v>01275790887</v>
      </c>
      <c r="B4876" s="14" t="s">
        <v>5582</v>
      </c>
      <c r="C4876" s="14" t="s">
        <v>464</v>
      </c>
    </row>
    <row r="4877" spans="1:3" ht="17.25" customHeight="1" x14ac:dyDescent="0.25">
      <c r="A4877" s="14" t="str">
        <f>"01487680884"</f>
        <v>01487680884</v>
      </c>
      <c r="B4877" s="14" t="s">
        <v>6767</v>
      </c>
      <c r="C4877" s="14" t="s">
        <v>464</v>
      </c>
    </row>
    <row r="4878" spans="1:3" ht="17.25" customHeight="1" x14ac:dyDescent="0.25">
      <c r="A4878" s="14" t="str">
        <f>"01581260880"</f>
        <v>01581260880</v>
      </c>
      <c r="B4878" s="14" t="s">
        <v>8194</v>
      </c>
      <c r="C4878" s="14" t="s">
        <v>464</v>
      </c>
    </row>
    <row r="4879" spans="1:3" ht="17.25" customHeight="1" x14ac:dyDescent="0.25">
      <c r="A4879" s="14" t="str">
        <f>"01714990882"</f>
        <v>01714990882</v>
      </c>
      <c r="B4879" s="14" t="s">
        <v>7852</v>
      </c>
      <c r="C4879" s="14" t="s">
        <v>464</v>
      </c>
    </row>
    <row r="4880" spans="1:3" ht="17.25" customHeight="1" x14ac:dyDescent="0.25">
      <c r="A4880" s="14" t="str">
        <f>"01629090885"</f>
        <v>01629090885</v>
      </c>
      <c r="B4880" s="14" t="s">
        <v>10589</v>
      </c>
      <c r="C4880" s="14" t="s">
        <v>464</v>
      </c>
    </row>
    <row r="4881" spans="1:3" ht="17.25" customHeight="1" x14ac:dyDescent="0.25">
      <c r="A4881" s="14" t="s">
        <v>8053</v>
      </c>
      <c r="B4881" s="14" t="s">
        <v>8054</v>
      </c>
      <c r="C4881" s="14" t="s">
        <v>464</v>
      </c>
    </row>
    <row r="4882" spans="1:3" ht="17.25" customHeight="1" x14ac:dyDescent="0.25">
      <c r="A4882" s="14" t="str">
        <f>"02413530391"</f>
        <v>02413530391</v>
      </c>
      <c r="B4882" s="14" t="s">
        <v>8902</v>
      </c>
      <c r="C4882" s="14" t="s">
        <v>4</v>
      </c>
    </row>
    <row r="4883" spans="1:3" ht="17.25" customHeight="1" x14ac:dyDescent="0.25">
      <c r="A4883" s="14" t="str">
        <f>"02579000395"</f>
        <v>02579000395</v>
      </c>
      <c r="B4883" s="14" t="s">
        <v>4239</v>
      </c>
      <c r="C4883" s="14" t="s">
        <v>4</v>
      </c>
    </row>
    <row r="4884" spans="1:3" ht="17.25" customHeight="1" x14ac:dyDescent="0.25">
      <c r="A4884" s="14" t="str">
        <f>"00868410390"</f>
        <v>00868410390</v>
      </c>
      <c r="B4884" s="14" t="s">
        <v>4017</v>
      </c>
      <c r="C4884" s="14" t="s">
        <v>4</v>
      </c>
    </row>
    <row r="4885" spans="1:3" ht="17.25" customHeight="1" x14ac:dyDescent="0.25">
      <c r="A4885" s="14" t="str">
        <f>"01273070399"</f>
        <v>01273070399</v>
      </c>
      <c r="B4885" s="14" t="s">
        <v>3036</v>
      </c>
      <c r="C4885" s="14" t="s">
        <v>4</v>
      </c>
    </row>
    <row r="4886" spans="1:3" ht="17.25" customHeight="1" x14ac:dyDescent="0.25">
      <c r="A4886" s="14" t="str">
        <f>"00598800399"</f>
        <v>00598800399</v>
      </c>
      <c r="B4886" s="14" t="s">
        <v>6102</v>
      </c>
      <c r="C4886" s="14" t="s">
        <v>4</v>
      </c>
    </row>
    <row r="4887" spans="1:3" ht="17.25" customHeight="1" x14ac:dyDescent="0.25">
      <c r="A4887" s="14" t="str">
        <f>"00084360395"</f>
        <v>00084360395</v>
      </c>
      <c r="B4887" s="14" t="s">
        <v>5915</v>
      </c>
      <c r="C4887" s="14" t="s">
        <v>4</v>
      </c>
    </row>
    <row r="4888" spans="1:3" ht="17.25" customHeight="1" x14ac:dyDescent="0.25">
      <c r="A4888" s="14" t="str">
        <f>"00085770394"</f>
        <v>00085770394</v>
      </c>
      <c r="B4888" s="14" t="s">
        <v>487</v>
      </c>
      <c r="C4888" s="14" t="s">
        <v>4</v>
      </c>
    </row>
    <row r="4889" spans="1:3" ht="17.25" customHeight="1" x14ac:dyDescent="0.25">
      <c r="A4889" s="14" t="str">
        <f>"02676070390"</f>
        <v>02676070390</v>
      </c>
      <c r="B4889" s="14" t="s">
        <v>8281</v>
      </c>
      <c r="C4889" s="14" t="s">
        <v>4</v>
      </c>
    </row>
    <row r="4890" spans="1:3" ht="17.25" customHeight="1" x14ac:dyDescent="0.25">
      <c r="A4890" s="14" t="s">
        <v>5823</v>
      </c>
      <c r="B4890" s="14" t="s">
        <v>5824</v>
      </c>
      <c r="C4890" s="14" t="s">
        <v>4</v>
      </c>
    </row>
    <row r="4891" spans="1:3" ht="17.25" customHeight="1" x14ac:dyDescent="0.25">
      <c r="A4891" s="14" t="s">
        <v>5795</v>
      </c>
      <c r="B4891" s="14" t="s">
        <v>5796</v>
      </c>
      <c r="C4891" s="14" t="s">
        <v>4</v>
      </c>
    </row>
    <row r="4892" spans="1:3" ht="17.25" customHeight="1" x14ac:dyDescent="0.25">
      <c r="A4892" s="14" t="s">
        <v>3287</v>
      </c>
      <c r="B4892" s="14" t="s">
        <v>3288</v>
      </c>
      <c r="C4892" s="14" t="s">
        <v>4</v>
      </c>
    </row>
    <row r="4893" spans="1:3" ht="17.25" customHeight="1" x14ac:dyDescent="0.25">
      <c r="A4893" s="14" t="s">
        <v>6691</v>
      </c>
      <c r="B4893" s="14" t="s">
        <v>6692</v>
      </c>
      <c r="C4893" s="14" t="s">
        <v>4</v>
      </c>
    </row>
    <row r="4894" spans="1:3" ht="17.25" customHeight="1" x14ac:dyDescent="0.25">
      <c r="A4894" s="14" t="s">
        <v>1383</v>
      </c>
      <c r="B4894" s="14" t="s">
        <v>1384</v>
      </c>
      <c r="C4894" s="14" t="s">
        <v>4</v>
      </c>
    </row>
    <row r="4895" spans="1:3" ht="17.25" customHeight="1" x14ac:dyDescent="0.25">
      <c r="A4895" s="14" t="s">
        <v>4103</v>
      </c>
      <c r="B4895" s="14" t="s">
        <v>4104</v>
      </c>
      <c r="C4895" s="14" t="s">
        <v>4</v>
      </c>
    </row>
    <row r="4896" spans="1:3" ht="17.25" customHeight="1" x14ac:dyDescent="0.25">
      <c r="A4896" s="14" t="str">
        <f>"00910930395"</f>
        <v>00910930395</v>
      </c>
      <c r="B4896" s="14" t="s">
        <v>5780</v>
      </c>
      <c r="C4896" s="14" t="s">
        <v>4</v>
      </c>
    </row>
    <row r="4897" spans="1:3" ht="17.25" customHeight="1" x14ac:dyDescent="0.25">
      <c r="A4897" s="14" t="s">
        <v>6791</v>
      </c>
      <c r="B4897" s="14" t="s">
        <v>6792</v>
      </c>
      <c r="C4897" s="14" t="s">
        <v>4</v>
      </c>
    </row>
    <row r="4898" spans="1:3" ht="17.25" customHeight="1" x14ac:dyDescent="0.25">
      <c r="A4898" s="14" t="str">
        <f>"00576510390"</f>
        <v>00576510390</v>
      </c>
      <c r="B4898" s="14" t="s">
        <v>3120</v>
      </c>
      <c r="C4898" s="14" t="s">
        <v>4</v>
      </c>
    </row>
    <row r="4899" spans="1:3" ht="17.25" customHeight="1" x14ac:dyDescent="0.25">
      <c r="A4899" s="14" t="str">
        <f>"01238980393"</f>
        <v>01238980393</v>
      </c>
      <c r="B4899" s="14" t="s">
        <v>1266</v>
      </c>
      <c r="C4899" s="14" t="s">
        <v>4</v>
      </c>
    </row>
    <row r="4900" spans="1:3" ht="17.25" customHeight="1" x14ac:dyDescent="0.25">
      <c r="A4900" s="14" t="str">
        <f>"02162390393"</f>
        <v>02162390393</v>
      </c>
      <c r="B4900" s="14" t="s">
        <v>9020</v>
      </c>
      <c r="C4900" s="14" t="s">
        <v>4</v>
      </c>
    </row>
    <row r="4901" spans="1:3" ht="17.25" customHeight="1" x14ac:dyDescent="0.25">
      <c r="A4901" s="14" t="str">
        <f>"00414130393"</f>
        <v>00414130393</v>
      </c>
      <c r="B4901" s="14" t="s">
        <v>9013</v>
      </c>
      <c r="C4901" s="14" t="s">
        <v>4</v>
      </c>
    </row>
    <row r="4902" spans="1:3" ht="17.25" customHeight="1" x14ac:dyDescent="0.25">
      <c r="A4902" s="14">
        <v>80109430399</v>
      </c>
      <c r="B4902" s="14" t="s">
        <v>5801</v>
      </c>
      <c r="C4902" s="14" t="s">
        <v>4</v>
      </c>
    </row>
    <row r="4903" spans="1:3" ht="17.25" customHeight="1" x14ac:dyDescent="0.25">
      <c r="A4903" s="14" t="str">
        <f>"00416180396"</f>
        <v>00416180396</v>
      </c>
      <c r="B4903" s="14" t="s">
        <v>4809</v>
      </c>
      <c r="C4903" s="14" t="s">
        <v>4</v>
      </c>
    </row>
    <row r="4904" spans="1:3" ht="17.25" customHeight="1" x14ac:dyDescent="0.25">
      <c r="A4904" s="14" t="s">
        <v>7171</v>
      </c>
      <c r="B4904" s="14" t="s">
        <v>7172</v>
      </c>
      <c r="C4904" s="14" t="s">
        <v>4</v>
      </c>
    </row>
    <row r="4905" spans="1:3" ht="17.25" customHeight="1" x14ac:dyDescent="0.25">
      <c r="A4905" s="14" t="s">
        <v>7171</v>
      </c>
      <c r="B4905" s="14" t="s">
        <v>7172</v>
      </c>
      <c r="C4905" s="14" t="s">
        <v>4</v>
      </c>
    </row>
    <row r="4906" spans="1:3" ht="17.25" customHeight="1" x14ac:dyDescent="0.25">
      <c r="A4906" s="14" t="s">
        <v>3255</v>
      </c>
      <c r="B4906" s="14" t="s">
        <v>3256</v>
      </c>
      <c r="C4906" s="14" t="s">
        <v>4</v>
      </c>
    </row>
    <row r="4907" spans="1:3" ht="17.25" customHeight="1" x14ac:dyDescent="0.25">
      <c r="A4907" s="14" t="str">
        <f>"02041550399"</f>
        <v>02041550399</v>
      </c>
      <c r="B4907" s="14" t="s">
        <v>7328</v>
      </c>
      <c r="C4907" s="14" t="s">
        <v>4</v>
      </c>
    </row>
    <row r="4908" spans="1:3" ht="17.25" customHeight="1" x14ac:dyDescent="0.25">
      <c r="A4908" s="14" t="s">
        <v>2610</v>
      </c>
      <c r="B4908" s="14" t="s">
        <v>2611</v>
      </c>
      <c r="C4908" s="14" t="s">
        <v>4</v>
      </c>
    </row>
    <row r="4909" spans="1:3" ht="17.25" customHeight="1" x14ac:dyDescent="0.25">
      <c r="A4909" s="14" t="s">
        <v>2621</v>
      </c>
      <c r="B4909" s="14" t="s">
        <v>2622</v>
      </c>
      <c r="C4909" s="14" t="s">
        <v>4</v>
      </c>
    </row>
    <row r="4910" spans="1:3" ht="17.25" customHeight="1" x14ac:dyDescent="0.25">
      <c r="A4910" s="14" t="s">
        <v>5870</v>
      </c>
      <c r="B4910" s="14" t="s">
        <v>5871</v>
      </c>
      <c r="C4910" s="14" t="s">
        <v>4</v>
      </c>
    </row>
    <row r="4911" spans="1:3" ht="17.25" customHeight="1" x14ac:dyDescent="0.25">
      <c r="A4911" s="14" t="s">
        <v>3030</v>
      </c>
      <c r="B4911" s="14" t="s">
        <v>3031</v>
      </c>
      <c r="C4911" s="14" t="s">
        <v>4</v>
      </c>
    </row>
    <row r="4912" spans="1:3" ht="17.25" customHeight="1" x14ac:dyDescent="0.25">
      <c r="A4912" s="14" t="s">
        <v>4307</v>
      </c>
      <c r="B4912" s="14" t="s">
        <v>4308</v>
      </c>
      <c r="C4912" s="14" t="s">
        <v>4</v>
      </c>
    </row>
    <row r="4913" spans="1:3" ht="17.25" customHeight="1" x14ac:dyDescent="0.25">
      <c r="A4913" s="14" t="s">
        <v>3043</v>
      </c>
      <c r="B4913" s="14" t="s">
        <v>3044</v>
      </c>
      <c r="C4913" s="14" t="s">
        <v>4</v>
      </c>
    </row>
    <row r="4914" spans="1:3" ht="17.25" customHeight="1" x14ac:dyDescent="0.25">
      <c r="A4914" s="14" t="str">
        <f>"00416560399"</f>
        <v>00416560399</v>
      </c>
      <c r="B4914" s="14" t="s">
        <v>5845</v>
      </c>
      <c r="C4914" s="14" t="s">
        <v>4</v>
      </c>
    </row>
    <row r="4915" spans="1:3" ht="17.25" customHeight="1" x14ac:dyDescent="0.25">
      <c r="A4915" s="14" t="s">
        <v>5719</v>
      </c>
      <c r="B4915" s="14" t="s">
        <v>5720</v>
      </c>
      <c r="C4915" s="14" t="s">
        <v>4</v>
      </c>
    </row>
    <row r="4916" spans="1:3" ht="17.25" customHeight="1" x14ac:dyDescent="0.25">
      <c r="A4916" s="14" t="s">
        <v>5709</v>
      </c>
      <c r="B4916" s="14" t="s">
        <v>5710</v>
      </c>
      <c r="C4916" s="14" t="s">
        <v>4</v>
      </c>
    </row>
    <row r="4917" spans="1:3" ht="17.25" customHeight="1" x14ac:dyDescent="0.25">
      <c r="A4917" s="14" t="str">
        <f>"00082560392"</f>
        <v>00082560392</v>
      </c>
      <c r="B4917" s="14" t="s">
        <v>3638</v>
      </c>
      <c r="C4917" s="14" t="s">
        <v>4</v>
      </c>
    </row>
    <row r="4918" spans="1:3" ht="17.25" customHeight="1" x14ac:dyDescent="0.25">
      <c r="A4918" s="14" t="str">
        <f>"00082110396"</f>
        <v>00082110396</v>
      </c>
      <c r="B4918" s="14" t="s">
        <v>3639</v>
      </c>
      <c r="C4918" s="14" t="s">
        <v>4</v>
      </c>
    </row>
    <row r="4919" spans="1:3" ht="17.25" customHeight="1" x14ac:dyDescent="0.25">
      <c r="A4919" s="14" t="str">
        <f>"00084670397"</f>
        <v>00084670397</v>
      </c>
      <c r="B4919" s="14" t="s">
        <v>1367</v>
      </c>
      <c r="C4919" s="14" t="s">
        <v>4</v>
      </c>
    </row>
    <row r="4920" spans="1:3" ht="17.25" customHeight="1" x14ac:dyDescent="0.25">
      <c r="A4920" s="14" t="str">
        <f>"00081960395"</f>
        <v>00081960395</v>
      </c>
      <c r="B4920" s="14" t="s">
        <v>1183</v>
      </c>
      <c r="C4920" s="14" t="s">
        <v>4</v>
      </c>
    </row>
    <row r="4921" spans="1:3" ht="17.25" customHeight="1" x14ac:dyDescent="0.25">
      <c r="A4921" s="14" t="str">
        <f>"02506020391"</f>
        <v>02506020391</v>
      </c>
      <c r="B4921" s="14" t="s">
        <v>4818</v>
      </c>
      <c r="C4921" s="14" t="s">
        <v>4</v>
      </c>
    </row>
    <row r="4922" spans="1:3" ht="17.25" customHeight="1" x14ac:dyDescent="0.25">
      <c r="A4922" s="14" t="str">
        <f>"00068870393"</f>
        <v>00068870393</v>
      </c>
      <c r="B4922" s="14" t="s">
        <v>1176</v>
      </c>
      <c r="C4922" s="14" t="s">
        <v>4</v>
      </c>
    </row>
    <row r="4923" spans="1:3" ht="17.25" customHeight="1" x14ac:dyDescent="0.25">
      <c r="A4923" s="14" t="str">
        <f>"00081910390"</f>
        <v>00081910390</v>
      </c>
      <c r="B4923" s="14" t="s">
        <v>3039</v>
      </c>
      <c r="C4923" s="14" t="s">
        <v>4</v>
      </c>
    </row>
    <row r="4924" spans="1:3" ht="17.25" customHeight="1" x14ac:dyDescent="0.25">
      <c r="A4924" s="14" t="s">
        <v>2988</v>
      </c>
      <c r="B4924" s="14" t="s">
        <v>2989</v>
      </c>
      <c r="C4924" s="14" t="s">
        <v>4</v>
      </c>
    </row>
    <row r="4925" spans="1:3" ht="17.25" customHeight="1" x14ac:dyDescent="0.25">
      <c r="A4925" s="14" t="s">
        <v>8932</v>
      </c>
      <c r="B4925" s="14" t="s">
        <v>8933</v>
      </c>
      <c r="C4925" s="14" t="s">
        <v>4</v>
      </c>
    </row>
    <row r="4926" spans="1:3" ht="17.25" customHeight="1" x14ac:dyDescent="0.25">
      <c r="A4926" s="14" t="s">
        <v>1334</v>
      </c>
      <c r="B4926" s="14" t="s">
        <v>1335</v>
      </c>
      <c r="C4926" s="14" t="s">
        <v>4</v>
      </c>
    </row>
    <row r="4927" spans="1:3" ht="17.25" customHeight="1" x14ac:dyDescent="0.25">
      <c r="A4927" s="14" t="s">
        <v>4361</v>
      </c>
      <c r="B4927" s="14" t="s">
        <v>4362</v>
      </c>
      <c r="C4927" s="14" t="s">
        <v>4</v>
      </c>
    </row>
    <row r="4928" spans="1:3" ht="17.25" customHeight="1" x14ac:dyDescent="0.25">
      <c r="A4928" s="14" t="str">
        <f>"01341830394"</f>
        <v>01341830394</v>
      </c>
      <c r="B4928" s="14" t="s">
        <v>3948</v>
      </c>
      <c r="C4928" s="14" t="s">
        <v>4</v>
      </c>
    </row>
    <row r="4929" spans="1:3" ht="17.25" customHeight="1" x14ac:dyDescent="0.25">
      <c r="A4929" s="14" t="s">
        <v>5797</v>
      </c>
      <c r="B4929" s="14" t="s">
        <v>5798</v>
      </c>
      <c r="C4929" s="14" t="s">
        <v>4</v>
      </c>
    </row>
    <row r="4930" spans="1:3" ht="17.25" customHeight="1" x14ac:dyDescent="0.25">
      <c r="A4930" s="14" t="s">
        <v>5703</v>
      </c>
      <c r="B4930" s="14" t="s">
        <v>5704</v>
      </c>
      <c r="C4930" s="14" t="s">
        <v>4</v>
      </c>
    </row>
    <row r="4931" spans="1:3" ht="17.25" customHeight="1" x14ac:dyDescent="0.25">
      <c r="A4931" s="14" t="s">
        <v>9018</v>
      </c>
      <c r="B4931" s="14" t="s">
        <v>9019</v>
      </c>
      <c r="C4931" s="14" t="s">
        <v>4</v>
      </c>
    </row>
    <row r="4932" spans="1:3" ht="17.25" customHeight="1" x14ac:dyDescent="0.25">
      <c r="A4932" s="14" t="s">
        <v>5759</v>
      </c>
      <c r="B4932" s="14" t="s">
        <v>5760</v>
      </c>
      <c r="C4932" s="14" t="s">
        <v>4</v>
      </c>
    </row>
    <row r="4933" spans="1:3" ht="17.25" customHeight="1" x14ac:dyDescent="0.25">
      <c r="A4933" s="14" t="s">
        <v>4462</v>
      </c>
      <c r="B4933" s="14" t="s">
        <v>4463</v>
      </c>
      <c r="C4933" s="14" t="s">
        <v>4</v>
      </c>
    </row>
    <row r="4934" spans="1:3" ht="17.25" customHeight="1" x14ac:dyDescent="0.25">
      <c r="A4934" s="14" t="s">
        <v>7331</v>
      </c>
      <c r="B4934" s="14" t="s">
        <v>7332</v>
      </c>
      <c r="C4934" s="14" t="s">
        <v>4</v>
      </c>
    </row>
    <row r="4935" spans="1:3" ht="17.25" customHeight="1" x14ac:dyDescent="0.25">
      <c r="A4935" s="14" t="s">
        <v>4473</v>
      </c>
      <c r="B4935" s="14" t="s">
        <v>4474</v>
      </c>
      <c r="C4935" s="14" t="s">
        <v>4</v>
      </c>
    </row>
    <row r="4936" spans="1:3" ht="17.25" customHeight="1" x14ac:dyDescent="0.25">
      <c r="A4936" s="14" t="str">
        <f>"00763960390"</f>
        <v>00763960390</v>
      </c>
      <c r="B4936" s="14" t="s">
        <v>3721</v>
      </c>
      <c r="C4936" s="14" t="s">
        <v>4</v>
      </c>
    </row>
    <row r="4937" spans="1:3" ht="17.25" customHeight="1" x14ac:dyDescent="0.25">
      <c r="A4937" s="14" t="str">
        <f>"00290050392"</f>
        <v>00290050392</v>
      </c>
      <c r="B4937" s="14" t="s">
        <v>5061</v>
      </c>
      <c r="C4937" s="14" t="s">
        <v>4</v>
      </c>
    </row>
    <row r="4938" spans="1:3" ht="17.25" customHeight="1" x14ac:dyDescent="0.25">
      <c r="A4938" s="14" t="s">
        <v>9276</v>
      </c>
      <c r="B4938" s="14" t="s">
        <v>9277</v>
      </c>
      <c r="C4938" s="14" t="s">
        <v>4</v>
      </c>
    </row>
    <row r="4939" spans="1:3" ht="17.25" customHeight="1" x14ac:dyDescent="0.25">
      <c r="A4939" s="14" t="s">
        <v>5776</v>
      </c>
      <c r="B4939" s="14" t="s">
        <v>5777</v>
      </c>
      <c r="C4939" s="14" t="s">
        <v>4</v>
      </c>
    </row>
    <row r="4940" spans="1:3" ht="17.25" customHeight="1" x14ac:dyDescent="0.25">
      <c r="A4940" s="14" t="str">
        <f>"00072530397"</f>
        <v>00072530397</v>
      </c>
      <c r="B4940" s="14" t="s">
        <v>3754</v>
      </c>
      <c r="C4940" s="14" t="s">
        <v>4</v>
      </c>
    </row>
    <row r="4941" spans="1:3" ht="17.25" customHeight="1" x14ac:dyDescent="0.25">
      <c r="A4941" s="14" t="str">
        <f>"00860730399"</f>
        <v>00860730399</v>
      </c>
      <c r="B4941" s="14" t="s">
        <v>7822</v>
      </c>
      <c r="C4941" s="14" t="s">
        <v>4</v>
      </c>
    </row>
    <row r="4942" spans="1:3" ht="17.25" customHeight="1" x14ac:dyDescent="0.25">
      <c r="A4942" s="14" t="str">
        <f>"00371870395"</f>
        <v>00371870395</v>
      </c>
      <c r="B4942" s="14" t="s">
        <v>3815</v>
      </c>
      <c r="C4942" s="14" t="s">
        <v>4</v>
      </c>
    </row>
    <row r="4943" spans="1:3" ht="17.25" customHeight="1" x14ac:dyDescent="0.25">
      <c r="A4943" s="14" t="s">
        <v>4417</v>
      </c>
      <c r="B4943" s="14" t="s">
        <v>4418</v>
      </c>
      <c r="C4943" s="14" t="s">
        <v>4</v>
      </c>
    </row>
    <row r="4944" spans="1:3" ht="17.25" customHeight="1" x14ac:dyDescent="0.25">
      <c r="A4944" s="14" t="s">
        <v>4259</v>
      </c>
      <c r="B4944" s="14" t="s">
        <v>4260</v>
      </c>
      <c r="C4944" s="14" t="s">
        <v>4</v>
      </c>
    </row>
    <row r="4945" spans="1:3" ht="17.25" customHeight="1" x14ac:dyDescent="0.25">
      <c r="A4945" s="14" t="str">
        <f>"00917480394"</f>
        <v>00917480394</v>
      </c>
      <c r="B4945" s="14" t="s">
        <v>4718</v>
      </c>
      <c r="C4945" s="14" t="s">
        <v>4</v>
      </c>
    </row>
    <row r="4946" spans="1:3" ht="17.25" customHeight="1" x14ac:dyDescent="0.25">
      <c r="A4946" s="14" t="str">
        <f>"00410880397"</f>
        <v>00410880397</v>
      </c>
      <c r="B4946" s="14" t="s">
        <v>7238</v>
      </c>
      <c r="C4946" s="14" t="s">
        <v>4</v>
      </c>
    </row>
    <row r="4947" spans="1:3" ht="17.25" customHeight="1" x14ac:dyDescent="0.25">
      <c r="A4947" s="14" t="str">
        <f>"02486360395"</f>
        <v>02486360395</v>
      </c>
      <c r="B4947" s="14" t="s">
        <v>4036</v>
      </c>
      <c r="C4947" s="14" t="s">
        <v>4</v>
      </c>
    </row>
    <row r="4948" spans="1:3" ht="17.25" customHeight="1" x14ac:dyDescent="0.25">
      <c r="A4948" s="14" t="s">
        <v>5727</v>
      </c>
      <c r="B4948" s="14" t="s">
        <v>5728</v>
      </c>
      <c r="C4948" s="14" t="s">
        <v>4</v>
      </c>
    </row>
    <row r="4949" spans="1:3" ht="17.25" customHeight="1" x14ac:dyDescent="0.25">
      <c r="A4949" s="14" t="s">
        <v>4371</v>
      </c>
      <c r="B4949" s="14" t="s">
        <v>4372</v>
      </c>
      <c r="C4949" s="14" t="s">
        <v>4</v>
      </c>
    </row>
    <row r="4950" spans="1:3" ht="17.25" customHeight="1" x14ac:dyDescent="0.25">
      <c r="A4950" s="14" t="s">
        <v>970</v>
      </c>
      <c r="B4950" s="14" t="s">
        <v>971</v>
      </c>
      <c r="C4950" s="14" t="s">
        <v>4</v>
      </c>
    </row>
    <row r="4951" spans="1:3" ht="17.25" customHeight="1" x14ac:dyDescent="0.25">
      <c r="A4951" s="14" t="s">
        <v>9683</v>
      </c>
      <c r="B4951" s="14" t="s">
        <v>9684</v>
      </c>
      <c r="C4951" s="14" t="s">
        <v>4</v>
      </c>
    </row>
    <row r="4952" spans="1:3" ht="17.25" customHeight="1" x14ac:dyDescent="0.25">
      <c r="A4952" s="14" t="str">
        <f>"00170210397"</f>
        <v>00170210397</v>
      </c>
      <c r="B4952" s="14" t="s">
        <v>6206</v>
      </c>
      <c r="C4952" s="14" t="s">
        <v>4</v>
      </c>
    </row>
    <row r="4953" spans="1:3" ht="17.25" customHeight="1" x14ac:dyDescent="0.25">
      <c r="A4953" s="14" t="s">
        <v>6816</v>
      </c>
      <c r="B4953" s="14" t="s">
        <v>6817</v>
      </c>
      <c r="C4953" s="14" t="s">
        <v>4</v>
      </c>
    </row>
    <row r="4954" spans="1:3" ht="17.25" customHeight="1" x14ac:dyDescent="0.25">
      <c r="A4954" s="14" t="s">
        <v>5729</v>
      </c>
      <c r="B4954" s="14" t="s">
        <v>5730</v>
      </c>
      <c r="C4954" s="14" t="s">
        <v>4</v>
      </c>
    </row>
    <row r="4955" spans="1:3" ht="17.25" customHeight="1" x14ac:dyDescent="0.25">
      <c r="A4955" s="14" t="s">
        <v>9480</v>
      </c>
      <c r="B4955" s="14" t="s">
        <v>9481</v>
      </c>
      <c r="C4955" s="14" t="s">
        <v>4</v>
      </c>
    </row>
    <row r="4956" spans="1:3" ht="17.25" customHeight="1" x14ac:dyDescent="0.25">
      <c r="A4956" s="14" t="str">
        <f>"02710130390"</f>
        <v>02710130390</v>
      </c>
      <c r="B4956" s="14" t="s">
        <v>9477</v>
      </c>
      <c r="C4956" s="14" t="s">
        <v>4</v>
      </c>
    </row>
    <row r="4957" spans="1:3" ht="17.25" customHeight="1" x14ac:dyDescent="0.25">
      <c r="A4957" s="14" t="str">
        <f>"02500590399"</f>
        <v>02500590399</v>
      </c>
      <c r="B4957" s="14" t="s">
        <v>5723</v>
      </c>
      <c r="C4957" s="14" t="s">
        <v>4</v>
      </c>
    </row>
    <row r="4958" spans="1:3" ht="17.25" customHeight="1" x14ac:dyDescent="0.25">
      <c r="A4958" s="14" t="s">
        <v>5737</v>
      </c>
      <c r="B4958" s="14" t="s">
        <v>5738</v>
      </c>
      <c r="C4958" s="14" t="s">
        <v>4</v>
      </c>
    </row>
    <row r="4959" spans="1:3" ht="17.25" customHeight="1" x14ac:dyDescent="0.25">
      <c r="A4959" s="14" t="str">
        <f>"01336190390"</f>
        <v>01336190390</v>
      </c>
      <c r="B4959" s="14" t="s">
        <v>1177</v>
      </c>
      <c r="C4959" s="14" t="s">
        <v>4</v>
      </c>
    </row>
    <row r="4960" spans="1:3" ht="17.25" customHeight="1" x14ac:dyDescent="0.25">
      <c r="A4960" s="14" t="str">
        <f>"02575760398"</f>
        <v>02575760398</v>
      </c>
      <c r="B4960" s="14" t="s">
        <v>8832</v>
      </c>
      <c r="C4960" s="14" t="s">
        <v>4</v>
      </c>
    </row>
    <row r="4961" spans="1:3" ht="17.25" customHeight="1" x14ac:dyDescent="0.25">
      <c r="A4961" s="14" t="str">
        <f>"01529420356"</f>
        <v>01529420356</v>
      </c>
      <c r="B4961" s="14" t="s">
        <v>10203</v>
      </c>
      <c r="C4961" s="14" t="s">
        <v>4</v>
      </c>
    </row>
    <row r="4962" spans="1:3" ht="17.25" customHeight="1" x14ac:dyDescent="0.25">
      <c r="A4962" s="14" t="str">
        <f>"01019260395"</f>
        <v>01019260395</v>
      </c>
      <c r="B4962" s="14" t="s">
        <v>5834</v>
      </c>
      <c r="C4962" s="14" t="s">
        <v>4</v>
      </c>
    </row>
    <row r="4963" spans="1:3" ht="17.25" customHeight="1" x14ac:dyDescent="0.25">
      <c r="A4963" s="14" t="s">
        <v>6713</v>
      </c>
      <c r="B4963" s="14" t="s">
        <v>6714</v>
      </c>
      <c r="C4963" s="14" t="s">
        <v>4</v>
      </c>
    </row>
    <row r="4964" spans="1:3" ht="17.25" customHeight="1" x14ac:dyDescent="0.25">
      <c r="A4964" s="14" t="str">
        <f>"01340380391"</f>
        <v>01340380391</v>
      </c>
      <c r="B4964" s="14" t="s">
        <v>4162</v>
      </c>
      <c r="C4964" s="14" t="s">
        <v>4</v>
      </c>
    </row>
    <row r="4965" spans="1:3" ht="17.25" customHeight="1" x14ac:dyDescent="0.25">
      <c r="A4965" s="14" t="s">
        <v>1272</v>
      </c>
      <c r="B4965" s="14" t="s">
        <v>1273</v>
      </c>
      <c r="C4965" s="14" t="s">
        <v>4</v>
      </c>
    </row>
    <row r="4966" spans="1:3" ht="17.25" customHeight="1" x14ac:dyDescent="0.25">
      <c r="A4966" s="14" t="str">
        <f>"00892030396"</f>
        <v>00892030396</v>
      </c>
      <c r="B4966" s="14" t="s">
        <v>6797</v>
      </c>
      <c r="C4966" s="14" t="s">
        <v>4</v>
      </c>
    </row>
    <row r="4967" spans="1:3" ht="17.25" customHeight="1" x14ac:dyDescent="0.25">
      <c r="A4967" s="14" t="str">
        <f>"02284920390"</f>
        <v>02284920390</v>
      </c>
      <c r="B4967" s="14" t="s">
        <v>3729</v>
      </c>
      <c r="C4967" s="14" t="s">
        <v>4</v>
      </c>
    </row>
    <row r="4968" spans="1:3" ht="17.25" customHeight="1" x14ac:dyDescent="0.25">
      <c r="A4968" s="14" t="s">
        <v>5774</v>
      </c>
      <c r="B4968" s="14" t="s">
        <v>5775</v>
      </c>
      <c r="C4968" s="14" t="s">
        <v>4</v>
      </c>
    </row>
    <row r="4969" spans="1:3" ht="17.25" customHeight="1" x14ac:dyDescent="0.25">
      <c r="A4969" s="14" t="s">
        <v>8150</v>
      </c>
      <c r="B4969" s="14" t="s">
        <v>8151</v>
      </c>
      <c r="C4969" s="14" t="s">
        <v>4</v>
      </c>
    </row>
    <row r="4970" spans="1:3" ht="17.25" customHeight="1" x14ac:dyDescent="0.25">
      <c r="A4970" s="14" t="str">
        <f>"00082340399"</f>
        <v>00082340399</v>
      </c>
      <c r="B4970" s="14" t="s">
        <v>4911</v>
      </c>
      <c r="C4970" s="14" t="s">
        <v>4</v>
      </c>
    </row>
    <row r="4971" spans="1:3" ht="17.25" customHeight="1" x14ac:dyDescent="0.25">
      <c r="A4971" s="14" t="s">
        <v>4496</v>
      </c>
      <c r="B4971" s="14" t="s">
        <v>4497</v>
      </c>
      <c r="C4971" s="14" t="s">
        <v>4</v>
      </c>
    </row>
    <row r="4972" spans="1:3" ht="17.25" customHeight="1" x14ac:dyDescent="0.25">
      <c r="A4972" s="14" t="str">
        <f>"00082300393"</f>
        <v>00082300393</v>
      </c>
      <c r="B4972" s="14" t="s">
        <v>5512</v>
      </c>
      <c r="C4972" s="14" t="s">
        <v>4</v>
      </c>
    </row>
    <row r="4973" spans="1:3" ht="17.25" customHeight="1" x14ac:dyDescent="0.25">
      <c r="A4973" s="14" t="s">
        <v>5711</v>
      </c>
      <c r="B4973" s="14" t="s">
        <v>5712</v>
      </c>
      <c r="C4973" s="14" t="s">
        <v>4</v>
      </c>
    </row>
    <row r="4974" spans="1:3" ht="17.25" customHeight="1" x14ac:dyDescent="0.25">
      <c r="A4974" s="14" t="str">
        <f>"02051260392"</f>
        <v>02051260392</v>
      </c>
      <c r="B4974" s="14" t="s">
        <v>3229</v>
      </c>
      <c r="C4974" s="14" t="s">
        <v>4</v>
      </c>
    </row>
    <row r="4975" spans="1:3" ht="17.25" customHeight="1" x14ac:dyDescent="0.25">
      <c r="A4975" s="14" t="str">
        <f>"00175560390"</f>
        <v>00175560390</v>
      </c>
      <c r="B4975" s="14" t="s">
        <v>7769</v>
      </c>
      <c r="C4975" s="14" t="s">
        <v>4</v>
      </c>
    </row>
    <row r="4976" spans="1:3" ht="17.25" customHeight="1" x14ac:dyDescent="0.25">
      <c r="A4976" s="14" t="str">
        <f>"02683020404"</f>
        <v>02683020404</v>
      </c>
      <c r="B4976" s="14" t="s">
        <v>5030</v>
      </c>
      <c r="C4976" s="14" t="s">
        <v>4</v>
      </c>
    </row>
    <row r="4977" spans="1:3" ht="17.25" customHeight="1" x14ac:dyDescent="0.25">
      <c r="A4977" s="14" t="s">
        <v>5739</v>
      </c>
      <c r="B4977" s="14" t="s">
        <v>5740</v>
      </c>
      <c r="C4977" s="14" t="s">
        <v>4</v>
      </c>
    </row>
    <row r="4978" spans="1:3" ht="17.25" customHeight="1" x14ac:dyDescent="0.25">
      <c r="A4978" s="14" t="s">
        <v>951</v>
      </c>
      <c r="B4978" s="14" t="s">
        <v>952</v>
      </c>
      <c r="C4978" s="14" t="s">
        <v>4</v>
      </c>
    </row>
    <row r="4979" spans="1:3" ht="17.25" customHeight="1" x14ac:dyDescent="0.25">
      <c r="A4979" s="14" t="s">
        <v>3973</v>
      </c>
      <c r="B4979" s="14" t="s">
        <v>3974</v>
      </c>
      <c r="C4979" s="14" t="s">
        <v>4</v>
      </c>
    </row>
    <row r="4980" spans="1:3" ht="17.25" customHeight="1" x14ac:dyDescent="0.25">
      <c r="A4980" s="14" t="s">
        <v>8957</v>
      </c>
      <c r="B4980" s="14" t="s">
        <v>8958</v>
      </c>
      <c r="C4980" s="14" t="s">
        <v>4</v>
      </c>
    </row>
    <row r="4981" spans="1:3" ht="17.25" customHeight="1" x14ac:dyDescent="0.25">
      <c r="A4981" s="14" t="s">
        <v>2913</v>
      </c>
      <c r="B4981" s="14" t="s">
        <v>2914</v>
      </c>
      <c r="C4981" s="14" t="s">
        <v>4</v>
      </c>
    </row>
    <row r="4982" spans="1:3" ht="17.25" customHeight="1" x14ac:dyDescent="0.25">
      <c r="A4982" s="14" t="s">
        <v>6611</v>
      </c>
      <c r="B4982" s="14" t="s">
        <v>6612</v>
      </c>
      <c r="C4982" s="14" t="s">
        <v>4</v>
      </c>
    </row>
    <row r="4983" spans="1:3" ht="17.25" customHeight="1" x14ac:dyDescent="0.25">
      <c r="A4983" s="14" t="s">
        <v>1233</v>
      </c>
      <c r="B4983" s="14" t="s">
        <v>1234</v>
      </c>
      <c r="C4983" s="14" t="s">
        <v>4</v>
      </c>
    </row>
    <row r="4984" spans="1:3" ht="17.25" customHeight="1" x14ac:dyDescent="0.25">
      <c r="A4984" s="14" t="s">
        <v>5717</v>
      </c>
      <c r="B4984" s="14" t="s">
        <v>5718</v>
      </c>
      <c r="C4984" s="14" t="s">
        <v>4</v>
      </c>
    </row>
    <row r="4985" spans="1:3" ht="17.25" customHeight="1" x14ac:dyDescent="0.25">
      <c r="A4985" s="14" t="str">
        <f>"00920290392"</f>
        <v>00920290392</v>
      </c>
      <c r="B4985" s="14" t="s">
        <v>4614</v>
      </c>
      <c r="C4985" s="14" t="s">
        <v>4</v>
      </c>
    </row>
    <row r="4986" spans="1:3" ht="17.25" customHeight="1" x14ac:dyDescent="0.25">
      <c r="A4986" s="14" t="s">
        <v>3111</v>
      </c>
      <c r="B4986" s="14" t="s">
        <v>3112</v>
      </c>
      <c r="C4986" s="14" t="s">
        <v>4</v>
      </c>
    </row>
    <row r="4987" spans="1:3" ht="17.25" customHeight="1" x14ac:dyDescent="0.25">
      <c r="A4987" s="14" t="s">
        <v>6798</v>
      </c>
      <c r="B4987" s="14" t="s">
        <v>6799</v>
      </c>
      <c r="C4987" s="14" t="s">
        <v>4</v>
      </c>
    </row>
    <row r="4988" spans="1:3" ht="17.25" customHeight="1" x14ac:dyDescent="0.25">
      <c r="A4988" s="14" t="str">
        <f>"01391270392"</f>
        <v>01391270392</v>
      </c>
      <c r="B4988" s="14" t="s">
        <v>5726</v>
      </c>
      <c r="C4988" s="14" t="s">
        <v>4</v>
      </c>
    </row>
    <row r="4989" spans="1:3" ht="17.25" customHeight="1" x14ac:dyDescent="0.25">
      <c r="A4989" s="14" t="s">
        <v>8387</v>
      </c>
      <c r="B4989" s="14" t="s">
        <v>8388</v>
      </c>
      <c r="C4989" s="14" t="s">
        <v>4</v>
      </c>
    </row>
    <row r="4990" spans="1:3" ht="17.25" customHeight="1" x14ac:dyDescent="0.25">
      <c r="A4990" s="14" t="s">
        <v>8153</v>
      </c>
      <c r="B4990" s="14" t="s">
        <v>8154</v>
      </c>
      <c r="C4990" s="14" t="s">
        <v>4</v>
      </c>
    </row>
    <row r="4991" spans="1:3" ht="17.25" customHeight="1" x14ac:dyDescent="0.25">
      <c r="A4991" s="14" t="s">
        <v>6715</v>
      </c>
      <c r="B4991" s="14" t="s">
        <v>6716</v>
      </c>
      <c r="C4991" s="14" t="s">
        <v>4</v>
      </c>
    </row>
    <row r="4992" spans="1:3" ht="17.25" customHeight="1" x14ac:dyDescent="0.25">
      <c r="A4992" s="14" t="s">
        <v>1230</v>
      </c>
      <c r="B4992" s="14" t="s">
        <v>1231</v>
      </c>
      <c r="C4992" s="14" t="s">
        <v>4</v>
      </c>
    </row>
    <row r="4993" spans="1:3" ht="17.25" customHeight="1" x14ac:dyDescent="0.25">
      <c r="A4993" s="14" t="s">
        <v>8529</v>
      </c>
      <c r="B4993" s="14" t="s">
        <v>8530</v>
      </c>
      <c r="C4993" s="14" t="s">
        <v>4</v>
      </c>
    </row>
    <row r="4994" spans="1:3" ht="17.25" customHeight="1" x14ac:dyDescent="0.25">
      <c r="A4994" s="14" t="s">
        <v>1394</v>
      </c>
      <c r="B4994" s="14" t="s">
        <v>1395</v>
      </c>
      <c r="C4994" s="14" t="s">
        <v>4</v>
      </c>
    </row>
    <row r="4995" spans="1:3" ht="17.25" customHeight="1" x14ac:dyDescent="0.25">
      <c r="A4995" s="14" t="s">
        <v>3034</v>
      </c>
      <c r="B4995" s="14" t="s">
        <v>3035</v>
      </c>
      <c r="C4995" s="14" t="s">
        <v>4</v>
      </c>
    </row>
    <row r="4996" spans="1:3" ht="17.25" customHeight="1" x14ac:dyDescent="0.25">
      <c r="A4996" s="14" t="s">
        <v>4503</v>
      </c>
      <c r="B4996" s="14" t="s">
        <v>4504</v>
      </c>
      <c r="C4996" s="14" t="s">
        <v>4</v>
      </c>
    </row>
    <row r="4997" spans="1:3" ht="17.25" customHeight="1" x14ac:dyDescent="0.25">
      <c r="A4997" s="14" t="s">
        <v>4234</v>
      </c>
      <c r="B4997" s="14" t="s">
        <v>4235</v>
      </c>
      <c r="C4997" s="14" t="s">
        <v>4</v>
      </c>
    </row>
    <row r="4998" spans="1:3" ht="17.25" customHeight="1" x14ac:dyDescent="0.25">
      <c r="A4998" s="14" t="s">
        <v>5713</v>
      </c>
      <c r="B4998" s="14" t="s">
        <v>5714</v>
      </c>
      <c r="C4998" s="14" t="s">
        <v>4</v>
      </c>
    </row>
    <row r="4999" spans="1:3" ht="17.25" customHeight="1" x14ac:dyDescent="0.25">
      <c r="A4999" s="14" t="s">
        <v>9242</v>
      </c>
      <c r="B4999" s="14" t="s">
        <v>9243</v>
      </c>
      <c r="C4999" s="14" t="s">
        <v>4</v>
      </c>
    </row>
    <row r="5000" spans="1:3" ht="17.25" customHeight="1" x14ac:dyDescent="0.25">
      <c r="A5000" s="14" t="str">
        <f>"01417110390"</f>
        <v>01417110390</v>
      </c>
      <c r="B5000" s="14" t="s">
        <v>5858</v>
      </c>
      <c r="C5000" s="14" t="s">
        <v>4</v>
      </c>
    </row>
    <row r="5001" spans="1:3" ht="17.25" customHeight="1" x14ac:dyDescent="0.25">
      <c r="A5001" s="14" t="s">
        <v>5715</v>
      </c>
      <c r="B5001" s="14" t="s">
        <v>5716</v>
      </c>
      <c r="C5001" s="14" t="s">
        <v>4</v>
      </c>
    </row>
    <row r="5002" spans="1:3" ht="17.25" customHeight="1" x14ac:dyDescent="0.25">
      <c r="A5002" s="14" t="s">
        <v>1332</v>
      </c>
      <c r="B5002" s="14" t="s">
        <v>1333</v>
      </c>
      <c r="C5002" s="14" t="s">
        <v>4</v>
      </c>
    </row>
    <row r="5003" spans="1:3" ht="17.25" customHeight="1" x14ac:dyDescent="0.25">
      <c r="A5003" s="14" t="s">
        <v>8005</v>
      </c>
      <c r="B5003" s="14" t="s">
        <v>8006</v>
      </c>
      <c r="C5003" s="14" t="s">
        <v>4</v>
      </c>
    </row>
    <row r="5004" spans="1:3" ht="17.25" customHeight="1" x14ac:dyDescent="0.25">
      <c r="A5004" s="14" t="s">
        <v>4163</v>
      </c>
      <c r="B5004" s="14" t="s">
        <v>4164</v>
      </c>
      <c r="C5004" s="14" t="s">
        <v>4</v>
      </c>
    </row>
    <row r="5005" spans="1:3" ht="17.25" customHeight="1" x14ac:dyDescent="0.25">
      <c r="A5005" s="14" t="str">
        <f>"02280730397"</f>
        <v>02280730397</v>
      </c>
      <c r="B5005" s="14" t="s">
        <v>6831</v>
      </c>
      <c r="C5005" s="14" t="s">
        <v>4</v>
      </c>
    </row>
    <row r="5006" spans="1:3" ht="17.25" customHeight="1" x14ac:dyDescent="0.25">
      <c r="A5006" s="14" t="s">
        <v>1330</v>
      </c>
      <c r="B5006" s="14" t="s">
        <v>1331</v>
      </c>
      <c r="C5006" s="14" t="s">
        <v>4</v>
      </c>
    </row>
    <row r="5007" spans="1:3" ht="17.25" customHeight="1" x14ac:dyDescent="0.25">
      <c r="A5007" s="14" t="str">
        <f>"00739810398"</f>
        <v>00739810398</v>
      </c>
      <c r="B5007" s="14" t="s">
        <v>7060</v>
      </c>
      <c r="C5007" s="14" t="s">
        <v>4</v>
      </c>
    </row>
    <row r="5008" spans="1:3" ht="17.25" customHeight="1" x14ac:dyDescent="0.25">
      <c r="A5008" s="14" t="s">
        <v>4165</v>
      </c>
      <c r="B5008" s="14" t="s">
        <v>4166</v>
      </c>
      <c r="C5008" s="14" t="s">
        <v>4</v>
      </c>
    </row>
    <row r="5009" spans="1:3" ht="17.25" customHeight="1" x14ac:dyDescent="0.25">
      <c r="A5009" s="14" t="s">
        <v>4211</v>
      </c>
      <c r="B5009" s="14" t="s">
        <v>4212</v>
      </c>
      <c r="C5009" s="14" t="s">
        <v>4</v>
      </c>
    </row>
    <row r="5010" spans="1:3" ht="17.25" customHeight="1" x14ac:dyDescent="0.25">
      <c r="A5010" s="14" t="s">
        <v>5731</v>
      </c>
      <c r="B5010" s="14" t="s">
        <v>5732</v>
      </c>
      <c r="C5010" s="14" t="s">
        <v>4</v>
      </c>
    </row>
    <row r="5011" spans="1:3" ht="17.25" customHeight="1" x14ac:dyDescent="0.25">
      <c r="A5011" s="14" t="s">
        <v>6</v>
      </c>
      <c r="B5011" s="14" t="s">
        <v>7</v>
      </c>
      <c r="C5011" s="14" t="s">
        <v>4</v>
      </c>
    </row>
    <row r="5012" spans="1:3" ht="17.25" customHeight="1" x14ac:dyDescent="0.25">
      <c r="A5012" s="14" t="s">
        <v>5799</v>
      </c>
      <c r="B5012" s="14" t="s">
        <v>5800</v>
      </c>
      <c r="C5012" s="14" t="s">
        <v>4</v>
      </c>
    </row>
    <row r="5013" spans="1:3" ht="17.25" customHeight="1" x14ac:dyDescent="0.25">
      <c r="A5013" s="14" t="s">
        <v>3233</v>
      </c>
      <c r="B5013" s="14" t="s">
        <v>3234</v>
      </c>
      <c r="C5013" s="14" t="s">
        <v>4</v>
      </c>
    </row>
    <row r="5014" spans="1:3" ht="17.25" customHeight="1" x14ac:dyDescent="0.25">
      <c r="A5014" s="14" t="str">
        <f>"02542340399"</f>
        <v>02542340399</v>
      </c>
      <c r="B5014" s="14" t="s">
        <v>9114</v>
      </c>
      <c r="C5014" s="14" t="s">
        <v>4</v>
      </c>
    </row>
    <row r="5015" spans="1:3" ht="17.25" customHeight="1" x14ac:dyDescent="0.25">
      <c r="A5015" s="14">
        <v>81005740394</v>
      </c>
      <c r="B5015" s="14" t="s">
        <v>1403</v>
      </c>
      <c r="C5015" s="14" t="s">
        <v>4</v>
      </c>
    </row>
    <row r="5016" spans="1:3" ht="17.25" customHeight="1" x14ac:dyDescent="0.25">
      <c r="A5016" s="14" t="s">
        <v>9578</v>
      </c>
      <c r="B5016" s="14" t="s">
        <v>9579</v>
      </c>
      <c r="C5016" s="14" t="s">
        <v>4</v>
      </c>
    </row>
    <row r="5017" spans="1:3" ht="17.25" customHeight="1" x14ac:dyDescent="0.25">
      <c r="A5017" s="14" t="s">
        <v>5761</v>
      </c>
      <c r="B5017" s="14" t="s">
        <v>5762</v>
      </c>
      <c r="C5017" s="14" t="s">
        <v>4</v>
      </c>
    </row>
    <row r="5018" spans="1:3" ht="17.25" customHeight="1" x14ac:dyDescent="0.25">
      <c r="A5018" s="14" t="s">
        <v>5825</v>
      </c>
      <c r="B5018" s="14" t="s">
        <v>5826</v>
      </c>
      <c r="C5018" s="14" t="s">
        <v>4</v>
      </c>
    </row>
    <row r="5019" spans="1:3" ht="17.25" customHeight="1" x14ac:dyDescent="0.25">
      <c r="A5019" s="14" t="str">
        <f>"00969400399"</f>
        <v>00969400399</v>
      </c>
      <c r="B5019" s="14" t="s">
        <v>6696</v>
      </c>
      <c r="C5019" s="14" t="s">
        <v>4</v>
      </c>
    </row>
    <row r="5020" spans="1:3" ht="17.25" customHeight="1" x14ac:dyDescent="0.25">
      <c r="A5020" s="14" t="s">
        <v>7860</v>
      </c>
      <c r="B5020" s="14" t="s">
        <v>7861</v>
      </c>
      <c r="C5020" s="14" t="s">
        <v>4</v>
      </c>
    </row>
    <row r="5021" spans="1:3" ht="17.25" customHeight="1" x14ac:dyDescent="0.25">
      <c r="A5021" s="14" t="s">
        <v>4243</v>
      </c>
      <c r="B5021" s="14" t="s">
        <v>4244</v>
      </c>
      <c r="C5021" s="14" t="s">
        <v>4</v>
      </c>
    </row>
    <row r="5022" spans="1:3" ht="17.25" customHeight="1" x14ac:dyDescent="0.25">
      <c r="A5022" s="14" t="s">
        <v>5733</v>
      </c>
      <c r="B5022" s="14" t="s">
        <v>5734</v>
      </c>
      <c r="C5022" s="14" t="s">
        <v>4</v>
      </c>
    </row>
    <row r="5023" spans="1:3" ht="17.25" customHeight="1" x14ac:dyDescent="0.25">
      <c r="A5023" s="14" t="s">
        <v>5913</v>
      </c>
      <c r="B5023" s="14" t="s">
        <v>5914</v>
      </c>
      <c r="C5023" s="14" t="s">
        <v>4</v>
      </c>
    </row>
    <row r="5024" spans="1:3" ht="17.25" customHeight="1" x14ac:dyDescent="0.25">
      <c r="A5024" s="14" t="s">
        <v>7289</v>
      </c>
      <c r="B5024" s="14" t="s">
        <v>7290</v>
      </c>
      <c r="C5024" s="14" t="s">
        <v>4</v>
      </c>
    </row>
    <row r="5025" spans="1:3" ht="17.25" customHeight="1" x14ac:dyDescent="0.25">
      <c r="A5025" s="14" t="s">
        <v>6719</v>
      </c>
      <c r="B5025" s="14" t="s">
        <v>6720</v>
      </c>
      <c r="C5025" s="14" t="s">
        <v>4</v>
      </c>
    </row>
    <row r="5026" spans="1:3" ht="17.25" customHeight="1" x14ac:dyDescent="0.25">
      <c r="A5026" s="14" t="s">
        <v>8569</v>
      </c>
      <c r="B5026" s="14" t="s">
        <v>8570</v>
      </c>
      <c r="C5026" s="14" t="s">
        <v>4</v>
      </c>
    </row>
    <row r="5027" spans="1:3" ht="17.25" customHeight="1" x14ac:dyDescent="0.25">
      <c r="A5027" s="14" t="s">
        <v>5778</v>
      </c>
      <c r="B5027" s="14" t="s">
        <v>5779</v>
      </c>
      <c r="C5027" s="14" t="s">
        <v>4</v>
      </c>
    </row>
    <row r="5028" spans="1:3" ht="17.25" customHeight="1" x14ac:dyDescent="0.25">
      <c r="A5028" s="14" t="s">
        <v>5724</v>
      </c>
      <c r="B5028" s="14" t="s">
        <v>5725</v>
      </c>
      <c r="C5028" s="14" t="s">
        <v>4</v>
      </c>
    </row>
    <row r="5029" spans="1:3" ht="17.25" customHeight="1" x14ac:dyDescent="0.25">
      <c r="A5029" s="14" t="str">
        <f>"02551210392"</f>
        <v>02551210392</v>
      </c>
      <c r="B5029" s="14" t="s">
        <v>5790</v>
      </c>
      <c r="C5029" s="14" t="s">
        <v>4</v>
      </c>
    </row>
    <row r="5030" spans="1:3" ht="17.25" customHeight="1" x14ac:dyDescent="0.25">
      <c r="A5030" s="14" t="str">
        <f>"02043570395"</f>
        <v>02043570395</v>
      </c>
      <c r="B5030" s="14" t="s">
        <v>4264</v>
      </c>
      <c r="C5030" s="14" t="s">
        <v>4</v>
      </c>
    </row>
    <row r="5031" spans="1:3" ht="17.25" customHeight="1" x14ac:dyDescent="0.25">
      <c r="A5031" s="14" t="str">
        <f>"02524990393"</f>
        <v>02524990393</v>
      </c>
      <c r="B5031" s="14" t="s">
        <v>4025</v>
      </c>
      <c r="C5031" s="14" t="s">
        <v>4</v>
      </c>
    </row>
    <row r="5032" spans="1:3" ht="17.25" customHeight="1" x14ac:dyDescent="0.25">
      <c r="A5032" s="14" t="str">
        <f>"02330110392"</f>
        <v>02330110392</v>
      </c>
      <c r="B5032" s="14" t="s">
        <v>1014</v>
      </c>
      <c r="C5032" s="14" t="s">
        <v>4</v>
      </c>
    </row>
    <row r="5033" spans="1:3" ht="17.25" customHeight="1" x14ac:dyDescent="0.25">
      <c r="A5033" s="14" t="str">
        <f>"02232420394"</f>
        <v>02232420394</v>
      </c>
      <c r="B5033" s="14" t="s">
        <v>4027</v>
      </c>
      <c r="C5033" s="14" t="s">
        <v>4</v>
      </c>
    </row>
    <row r="5034" spans="1:3" ht="17.25" customHeight="1" x14ac:dyDescent="0.25">
      <c r="A5034" s="14" t="str">
        <f>"02565540396"</f>
        <v>02565540396</v>
      </c>
      <c r="B5034" s="14" t="s">
        <v>8571</v>
      </c>
      <c r="C5034" s="14" t="s">
        <v>4</v>
      </c>
    </row>
    <row r="5035" spans="1:3" ht="17.25" customHeight="1" x14ac:dyDescent="0.25">
      <c r="A5035" s="14" t="str">
        <f>"02434500399"</f>
        <v>02434500399</v>
      </c>
      <c r="B5035" s="14" t="s">
        <v>2620</v>
      </c>
      <c r="C5035" s="14" t="s">
        <v>4</v>
      </c>
    </row>
    <row r="5036" spans="1:3" ht="17.25" customHeight="1" x14ac:dyDescent="0.25">
      <c r="A5036" s="14" t="str">
        <f>"02287990390"</f>
        <v>02287990390</v>
      </c>
      <c r="B5036" s="14" t="s">
        <v>1361</v>
      </c>
      <c r="C5036" s="14" t="s">
        <v>4</v>
      </c>
    </row>
    <row r="5037" spans="1:3" ht="17.25" customHeight="1" x14ac:dyDescent="0.25">
      <c r="A5037" s="14" t="str">
        <f>"02282240395"</f>
        <v>02282240395</v>
      </c>
      <c r="B5037" s="14" t="s">
        <v>8135</v>
      </c>
      <c r="C5037" s="14" t="s">
        <v>4</v>
      </c>
    </row>
    <row r="5038" spans="1:3" ht="17.25" customHeight="1" x14ac:dyDescent="0.25">
      <c r="A5038" s="14" t="str">
        <f>"02449670393"</f>
        <v>02449670393</v>
      </c>
      <c r="B5038" s="14" t="s">
        <v>4975</v>
      </c>
      <c r="C5038" s="14" t="s">
        <v>4</v>
      </c>
    </row>
    <row r="5039" spans="1:3" ht="17.25" customHeight="1" x14ac:dyDescent="0.25">
      <c r="A5039" s="14" t="str">
        <f>"02261670398"</f>
        <v>02261670398</v>
      </c>
      <c r="B5039" s="14" t="s">
        <v>8575</v>
      </c>
      <c r="C5039" s="14" t="s">
        <v>4</v>
      </c>
    </row>
    <row r="5040" spans="1:3" ht="17.25" customHeight="1" x14ac:dyDescent="0.25">
      <c r="A5040" s="14" t="str">
        <f>"02275730394"</f>
        <v>02275730394</v>
      </c>
      <c r="B5040" s="14" t="s">
        <v>4026</v>
      </c>
      <c r="C5040" s="14" t="s">
        <v>4</v>
      </c>
    </row>
    <row r="5041" spans="1:3" ht="17.25" customHeight="1" x14ac:dyDescent="0.25">
      <c r="A5041" s="14" t="str">
        <f>"02550660399"</f>
        <v>02550660399</v>
      </c>
      <c r="B5041" s="14" t="s">
        <v>8931</v>
      </c>
      <c r="C5041" s="14" t="s">
        <v>4</v>
      </c>
    </row>
    <row r="5042" spans="1:3" ht="17.25" customHeight="1" x14ac:dyDescent="0.25">
      <c r="A5042" s="14" t="str">
        <f>"02538470390"</f>
        <v>02538470390</v>
      </c>
      <c r="B5042" s="14" t="s">
        <v>8140</v>
      </c>
      <c r="C5042" s="14" t="s">
        <v>4</v>
      </c>
    </row>
    <row r="5043" spans="1:3" ht="17.25" customHeight="1" x14ac:dyDescent="0.25">
      <c r="A5043" s="14" t="str">
        <f>"02385440397"</f>
        <v>02385440397</v>
      </c>
      <c r="B5043" s="14" t="s">
        <v>4135</v>
      </c>
      <c r="C5043" s="14" t="s">
        <v>4</v>
      </c>
    </row>
    <row r="5044" spans="1:3" ht="17.25" customHeight="1" x14ac:dyDescent="0.25">
      <c r="A5044" s="14" t="str">
        <f>"02676340397"</f>
        <v>02676340397</v>
      </c>
      <c r="B5044" s="14" t="s">
        <v>8556</v>
      </c>
      <c r="C5044" s="14" t="s">
        <v>4</v>
      </c>
    </row>
    <row r="5045" spans="1:3" ht="17.25" customHeight="1" x14ac:dyDescent="0.25">
      <c r="A5045" s="14" t="s">
        <v>5678</v>
      </c>
      <c r="B5045" s="14" t="s">
        <v>5679</v>
      </c>
      <c r="C5045" s="14" t="s">
        <v>4</v>
      </c>
    </row>
    <row r="5046" spans="1:3" ht="17.25" customHeight="1" x14ac:dyDescent="0.25">
      <c r="A5046" s="14" t="s">
        <v>4202</v>
      </c>
      <c r="B5046" s="14" t="s">
        <v>4203</v>
      </c>
      <c r="C5046" s="14" t="s">
        <v>4</v>
      </c>
    </row>
    <row r="5047" spans="1:3" ht="17.25" customHeight="1" x14ac:dyDescent="0.25">
      <c r="A5047" s="14" t="s">
        <v>9046</v>
      </c>
      <c r="B5047" s="14" t="s">
        <v>9047</v>
      </c>
      <c r="C5047" s="14" t="s">
        <v>4</v>
      </c>
    </row>
    <row r="5048" spans="1:3" ht="17.25" customHeight="1" x14ac:dyDescent="0.25">
      <c r="A5048" s="14" t="str">
        <f>"02269880395"</f>
        <v>02269880395</v>
      </c>
      <c r="B5048" s="14" t="s">
        <v>4373</v>
      </c>
      <c r="C5048" s="14" t="s">
        <v>4</v>
      </c>
    </row>
    <row r="5049" spans="1:3" ht="17.25" customHeight="1" x14ac:dyDescent="0.25">
      <c r="A5049" s="14" t="s">
        <v>3004</v>
      </c>
      <c r="B5049" s="14" t="s">
        <v>3005</v>
      </c>
      <c r="C5049" s="14" t="s">
        <v>4</v>
      </c>
    </row>
    <row r="5050" spans="1:3" ht="17.25" customHeight="1" x14ac:dyDescent="0.25">
      <c r="A5050" s="14" t="str">
        <f>"02250840390"</f>
        <v>02250840390</v>
      </c>
      <c r="B5050" s="14" t="s">
        <v>3029</v>
      </c>
      <c r="C5050" s="14" t="s">
        <v>4</v>
      </c>
    </row>
    <row r="5051" spans="1:3" ht="17.25" customHeight="1" x14ac:dyDescent="0.25">
      <c r="A5051" s="14" t="s">
        <v>1326</v>
      </c>
      <c r="B5051" s="14" t="s">
        <v>1327</v>
      </c>
      <c r="C5051" s="14" t="s">
        <v>4</v>
      </c>
    </row>
    <row r="5052" spans="1:3" ht="17.25" customHeight="1" x14ac:dyDescent="0.25">
      <c r="A5052" s="14" t="s">
        <v>8165</v>
      </c>
      <c r="B5052" s="14" t="s">
        <v>8166</v>
      </c>
      <c r="C5052" s="14" t="s">
        <v>4</v>
      </c>
    </row>
    <row r="5053" spans="1:3" ht="17.25" customHeight="1" x14ac:dyDescent="0.25">
      <c r="A5053" s="14" t="s">
        <v>5752</v>
      </c>
      <c r="B5053" s="14" t="s">
        <v>5753</v>
      </c>
      <c r="C5053" s="14" t="s">
        <v>4</v>
      </c>
    </row>
    <row r="5054" spans="1:3" ht="17.25" customHeight="1" x14ac:dyDescent="0.25">
      <c r="A5054" s="14" t="str">
        <f>"00456390392"</f>
        <v>00456390392</v>
      </c>
      <c r="B5054" s="14" t="s">
        <v>8824</v>
      </c>
      <c r="C5054" s="14" t="s">
        <v>4</v>
      </c>
    </row>
    <row r="5055" spans="1:3" ht="17.25" customHeight="1" x14ac:dyDescent="0.25">
      <c r="A5055" s="14" t="s">
        <v>4111</v>
      </c>
      <c r="B5055" s="14" t="s">
        <v>4112</v>
      </c>
      <c r="C5055" s="14" t="s">
        <v>4</v>
      </c>
    </row>
    <row r="5056" spans="1:3" ht="17.25" customHeight="1" x14ac:dyDescent="0.25">
      <c r="A5056" s="14" t="str">
        <f>"01182280378"</f>
        <v>01182280378</v>
      </c>
      <c r="B5056" s="14" t="s">
        <v>120</v>
      </c>
      <c r="C5056" s="14" t="s">
        <v>4</v>
      </c>
    </row>
    <row r="5057" spans="1:3" ht="17.25" customHeight="1" x14ac:dyDescent="0.25">
      <c r="A5057" s="14" t="s">
        <v>5817</v>
      </c>
      <c r="B5057" s="14" t="s">
        <v>5818</v>
      </c>
      <c r="C5057" s="14" t="s">
        <v>4</v>
      </c>
    </row>
    <row r="5058" spans="1:3" ht="17.25" customHeight="1" x14ac:dyDescent="0.25">
      <c r="A5058" s="14" t="s">
        <v>9122</v>
      </c>
      <c r="B5058" s="14" t="s">
        <v>9123</v>
      </c>
      <c r="C5058" s="14" t="s">
        <v>4</v>
      </c>
    </row>
    <row r="5059" spans="1:3" ht="17.25" customHeight="1" x14ac:dyDescent="0.25">
      <c r="A5059" s="14" t="s">
        <v>3133</v>
      </c>
      <c r="B5059" s="14" t="s">
        <v>3134</v>
      </c>
      <c r="C5059" s="14" t="s">
        <v>4</v>
      </c>
    </row>
    <row r="5060" spans="1:3" ht="17.25" customHeight="1" x14ac:dyDescent="0.25">
      <c r="A5060" s="14" t="s">
        <v>4246</v>
      </c>
      <c r="B5060" s="14" t="s">
        <v>4247</v>
      </c>
      <c r="C5060" s="14" t="s">
        <v>4</v>
      </c>
    </row>
    <row r="5061" spans="1:3" ht="17.25" customHeight="1" x14ac:dyDescent="0.25">
      <c r="A5061" s="14" t="str">
        <f>"00968840397"</f>
        <v>00968840397</v>
      </c>
      <c r="B5061" s="14" t="s">
        <v>7014</v>
      </c>
      <c r="C5061" s="14" t="s">
        <v>4</v>
      </c>
    </row>
    <row r="5062" spans="1:3" ht="17.25" customHeight="1" x14ac:dyDescent="0.25">
      <c r="A5062" s="14" t="s">
        <v>4028</v>
      </c>
      <c r="B5062" s="14" t="s">
        <v>4029</v>
      </c>
      <c r="C5062" s="14" t="s">
        <v>4</v>
      </c>
    </row>
    <row r="5063" spans="1:3" ht="17.25" customHeight="1" x14ac:dyDescent="0.25">
      <c r="A5063" s="14" t="s">
        <v>3724</v>
      </c>
      <c r="B5063" s="14" t="s">
        <v>3725</v>
      </c>
      <c r="C5063" s="14" t="s">
        <v>4</v>
      </c>
    </row>
    <row r="5064" spans="1:3" ht="17.25" customHeight="1" x14ac:dyDescent="0.25">
      <c r="A5064" s="14">
        <v>80109180390</v>
      </c>
      <c r="B5064" s="14" t="s">
        <v>4253</v>
      </c>
      <c r="C5064" s="14" t="s">
        <v>4</v>
      </c>
    </row>
    <row r="5065" spans="1:3" ht="17.25" customHeight="1" x14ac:dyDescent="0.25">
      <c r="A5065" s="14" t="s">
        <v>4251</v>
      </c>
      <c r="B5065" s="14" t="s">
        <v>4252</v>
      </c>
      <c r="C5065" s="14" t="s">
        <v>4</v>
      </c>
    </row>
    <row r="5066" spans="1:3" ht="17.25" customHeight="1" x14ac:dyDescent="0.25">
      <c r="A5066" s="14" t="str">
        <f>"02664470800"</f>
        <v>02664470800</v>
      </c>
      <c r="B5066" s="14" t="s">
        <v>5859</v>
      </c>
      <c r="C5066" s="14" t="s">
        <v>72</v>
      </c>
    </row>
    <row r="5067" spans="1:3" ht="17.25" customHeight="1" x14ac:dyDescent="0.25">
      <c r="A5067" s="14" t="str">
        <f>"01425780804"</f>
        <v>01425780804</v>
      </c>
      <c r="B5067" s="14" t="s">
        <v>7626</v>
      </c>
      <c r="C5067" s="14" t="s">
        <v>72</v>
      </c>
    </row>
    <row r="5068" spans="1:3" ht="17.25" customHeight="1" x14ac:dyDescent="0.25">
      <c r="A5068" s="14" t="str">
        <f>"01502990805"</f>
        <v>01502990805</v>
      </c>
      <c r="B5068" s="14" t="s">
        <v>3705</v>
      </c>
      <c r="C5068" s="14" t="s">
        <v>72</v>
      </c>
    </row>
    <row r="5069" spans="1:3" ht="17.25" customHeight="1" x14ac:dyDescent="0.25">
      <c r="A5069" s="14" t="s">
        <v>6536</v>
      </c>
      <c r="B5069" s="14" t="s">
        <v>6537</v>
      </c>
      <c r="C5069" s="14" t="s">
        <v>72</v>
      </c>
    </row>
    <row r="5070" spans="1:3" ht="17.25" customHeight="1" x14ac:dyDescent="0.25">
      <c r="A5070" s="14" t="s">
        <v>3212</v>
      </c>
      <c r="B5070" s="14" t="s">
        <v>3213</v>
      </c>
      <c r="C5070" s="14" t="s">
        <v>72</v>
      </c>
    </row>
    <row r="5071" spans="1:3" ht="17.25" customHeight="1" x14ac:dyDescent="0.25">
      <c r="A5071" s="14" t="s">
        <v>8812</v>
      </c>
      <c r="B5071" s="14" t="s">
        <v>8813</v>
      </c>
      <c r="C5071" s="14" t="s">
        <v>72</v>
      </c>
    </row>
    <row r="5072" spans="1:3" ht="17.25" customHeight="1" x14ac:dyDescent="0.25">
      <c r="A5072" s="14" t="s">
        <v>8808</v>
      </c>
      <c r="B5072" s="14" t="s">
        <v>8809</v>
      </c>
      <c r="C5072" s="14" t="s">
        <v>72</v>
      </c>
    </row>
    <row r="5073" spans="1:3" ht="17.25" customHeight="1" x14ac:dyDescent="0.25">
      <c r="A5073" s="14" t="s">
        <v>8671</v>
      </c>
      <c r="B5073" s="14" t="s">
        <v>8672</v>
      </c>
      <c r="C5073" s="14" t="s">
        <v>72</v>
      </c>
    </row>
    <row r="5074" spans="1:3" ht="17.25" customHeight="1" x14ac:dyDescent="0.25">
      <c r="A5074" s="14" t="s">
        <v>8810</v>
      </c>
      <c r="B5074" s="14" t="s">
        <v>8811</v>
      </c>
      <c r="C5074" s="14" t="s">
        <v>72</v>
      </c>
    </row>
    <row r="5075" spans="1:3" ht="17.25" customHeight="1" x14ac:dyDescent="0.25">
      <c r="A5075" s="14" t="str">
        <f>"02741250803"</f>
        <v>02741250803</v>
      </c>
      <c r="B5075" s="14" t="s">
        <v>6299</v>
      </c>
      <c r="C5075" s="14" t="s">
        <v>72</v>
      </c>
    </row>
    <row r="5076" spans="1:3" ht="17.25" customHeight="1" x14ac:dyDescent="0.25">
      <c r="A5076" s="14" t="str">
        <f>"02090600806"</f>
        <v>02090600806</v>
      </c>
      <c r="B5076" s="14" t="s">
        <v>9003</v>
      </c>
      <c r="C5076" s="14" t="s">
        <v>72</v>
      </c>
    </row>
    <row r="5077" spans="1:3" ht="17.25" customHeight="1" x14ac:dyDescent="0.25">
      <c r="A5077" s="14" t="str">
        <f>"02320020809"</f>
        <v>02320020809</v>
      </c>
      <c r="B5077" s="14" t="s">
        <v>5561</v>
      </c>
      <c r="C5077" s="14" t="s">
        <v>72</v>
      </c>
    </row>
    <row r="5078" spans="1:3" ht="17.25" customHeight="1" x14ac:dyDescent="0.25">
      <c r="A5078" s="14" t="s">
        <v>87</v>
      </c>
      <c r="B5078" s="14" t="s">
        <v>88</v>
      </c>
      <c r="C5078" s="14" t="s">
        <v>72</v>
      </c>
    </row>
    <row r="5079" spans="1:3" ht="17.25" customHeight="1" x14ac:dyDescent="0.25">
      <c r="A5079" s="14" t="s">
        <v>7632</v>
      </c>
      <c r="B5079" s="14" t="s">
        <v>7633</v>
      </c>
      <c r="C5079" s="14" t="s">
        <v>72</v>
      </c>
    </row>
    <row r="5080" spans="1:3" ht="17.25" customHeight="1" x14ac:dyDescent="0.25">
      <c r="A5080" s="14" t="s">
        <v>91</v>
      </c>
      <c r="B5080" s="14" t="s">
        <v>92</v>
      </c>
      <c r="C5080" s="14" t="s">
        <v>72</v>
      </c>
    </row>
    <row r="5081" spans="1:3" ht="17.25" customHeight="1" x14ac:dyDescent="0.25">
      <c r="A5081" s="14" t="s">
        <v>93</v>
      </c>
      <c r="B5081" s="14" t="s">
        <v>94</v>
      </c>
      <c r="C5081" s="14" t="s">
        <v>72</v>
      </c>
    </row>
    <row r="5082" spans="1:3" ht="17.25" customHeight="1" x14ac:dyDescent="0.25">
      <c r="A5082" s="14" t="s">
        <v>8814</v>
      </c>
      <c r="B5082" s="14" t="s">
        <v>8815</v>
      </c>
      <c r="C5082" s="14" t="s">
        <v>72</v>
      </c>
    </row>
    <row r="5083" spans="1:3" ht="17.25" customHeight="1" x14ac:dyDescent="0.25">
      <c r="A5083" s="14" t="str">
        <f>"02042870804"</f>
        <v>02042870804</v>
      </c>
      <c r="B5083" s="14" t="s">
        <v>3163</v>
      </c>
      <c r="C5083" s="14" t="s">
        <v>72</v>
      </c>
    </row>
    <row r="5084" spans="1:3" ht="17.25" customHeight="1" x14ac:dyDescent="0.25">
      <c r="A5084" s="14" t="str">
        <f>"01203540800"</f>
        <v>01203540800</v>
      </c>
      <c r="B5084" s="14" t="s">
        <v>8775</v>
      </c>
      <c r="C5084" s="14" t="s">
        <v>72</v>
      </c>
    </row>
    <row r="5085" spans="1:3" ht="17.25" customHeight="1" x14ac:dyDescent="0.25">
      <c r="A5085" s="14" t="s">
        <v>6627</v>
      </c>
      <c r="B5085" s="14" t="s">
        <v>6628</v>
      </c>
      <c r="C5085" s="14" t="s">
        <v>72</v>
      </c>
    </row>
    <row r="5086" spans="1:3" ht="17.25" customHeight="1" x14ac:dyDescent="0.25">
      <c r="A5086" s="14" t="s">
        <v>70</v>
      </c>
      <c r="B5086" s="14" t="s">
        <v>71</v>
      </c>
      <c r="C5086" s="14" t="s">
        <v>72</v>
      </c>
    </row>
    <row r="5087" spans="1:3" ht="17.25" customHeight="1" x14ac:dyDescent="0.25">
      <c r="A5087" s="14" t="s">
        <v>95</v>
      </c>
      <c r="B5087" s="14" t="s">
        <v>96</v>
      </c>
      <c r="C5087" s="14" t="s">
        <v>72</v>
      </c>
    </row>
    <row r="5088" spans="1:3" ht="17.25" customHeight="1" x14ac:dyDescent="0.25">
      <c r="A5088" s="14" t="s">
        <v>3982</v>
      </c>
      <c r="B5088" s="14" t="s">
        <v>3983</v>
      </c>
      <c r="C5088" s="14" t="s">
        <v>942</v>
      </c>
    </row>
    <row r="5089" spans="1:3" ht="17.25" customHeight="1" x14ac:dyDescent="0.25">
      <c r="A5089" s="14" t="str">
        <f>"00554570358"</f>
        <v>00554570358</v>
      </c>
      <c r="B5089" s="14" t="s">
        <v>9364</v>
      </c>
      <c r="C5089" s="14" t="s">
        <v>942</v>
      </c>
    </row>
    <row r="5090" spans="1:3" ht="17.25" customHeight="1" x14ac:dyDescent="0.25">
      <c r="A5090" s="14" t="str">
        <f>"02402920355"</f>
        <v>02402920355</v>
      </c>
      <c r="B5090" s="14" t="s">
        <v>4901</v>
      </c>
      <c r="C5090" s="14" t="s">
        <v>942</v>
      </c>
    </row>
    <row r="5091" spans="1:3" ht="17.25" customHeight="1" x14ac:dyDescent="0.25">
      <c r="A5091" s="14" t="str">
        <f>"01808210353"</f>
        <v>01808210353</v>
      </c>
      <c r="B5091" s="14" t="s">
        <v>9563</v>
      </c>
      <c r="C5091" s="14" t="s">
        <v>942</v>
      </c>
    </row>
    <row r="5092" spans="1:3" ht="17.25" customHeight="1" x14ac:dyDescent="0.25">
      <c r="A5092" s="14" t="str">
        <f>"02172530350"</f>
        <v>02172530350</v>
      </c>
      <c r="B5092" s="14" t="s">
        <v>9000</v>
      </c>
      <c r="C5092" s="14" t="s">
        <v>942</v>
      </c>
    </row>
    <row r="5093" spans="1:3" ht="17.25" customHeight="1" x14ac:dyDescent="0.25">
      <c r="A5093" s="14" t="str">
        <f>"02685340354"</f>
        <v>02685340354</v>
      </c>
      <c r="B5093" s="14" t="s">
        <v>9449</v>
      </c>
      <c r="C5093" s="14" t="s">
        <v>942</v>
      </c>
    </row>
    <row r="5094" spans="1:3" ht="17.25" customHeight="1" x14ac:dyDescent="0.25">
      <c r="A5094" s="14" t="s">
        <v>9618</v>
      </c>
      <c r="B5094" s="14" t="s">
        <v>9619</v>
      </c>
      <c r="C5094" s="14" t="s">
        <v>942</v>
      </c>
    </row>
    <row r="5095" spans="1:3" ht="17.25" customHeight="1" x14ac:dyDescent="0.25">
      <c r="A5095" s="14" t="s">
        <v>9305</v>
      </c>
      <c r="B5095" s="14" t="s">
        <v>9306</v>
      </c>
      <c r="C5095" s="14" t="s">
        <v>942</v>
      </c>
    </row>
    <row r="5096" spans="1:3" ht="17.25" customHeight="1" x14ac:dyDescent="0.25">
      <c r="A5096" s="14" t="s">
        <v>4871</v>
      </c>
      <c r="B5096" s="14" t="s">
        <v>4872</v>
      </c>
      <c r="C5096" s="14" t="s">
        <v>942</v>
      </c>
    </row>
    <row r="5097" spans="1:3" ht="17.25" customHeight="1" x14ac:dyDescent="0.25">
      <c r="A5097" s="14" t="str">
        <f>"01112720352"</f>
        <v>01112720352</v>
      </c>
      <c r="B5097" s="14" t="s">
        <v>4472</v>
      </c>
      <c r="C5097" s="14" t="s">
        <v>942</v>
      </c>
    </row>
    <row r="5098" spans="1:3" ht="17.25" customHeight="1" x14ac:dyDescent="0.25">
      <c r="A5098" s="14" t="str">
        <f>"00651850356"</f>
        <v>00651850356</v>
      </c>
      <c r="B5098" s="14" t="s">
        <v>4376</v>
      </c>
      <c r="C5098" s="14" t="s">
        <v>942</v>
      </c>
    </row>
    <row r="5099" spans="1:3" ht="17.25" customHeight="1" x14ac:dyDescent="0.25">
      <c r="A5099" s="14" t="str">
        <f>"01959000355"</f>
        <v>01959000355</v>
      </c>
      <c r="B5099" s="14" t="s">
        <v>4479</v>
      </c>
      <c r="C5099" s="14" t="s">
        <v>942</v>
      </c>
    </row>
    <row r="5100" spans="1:3" ht="17.25" customHeight="1" x14ac:dyDescent="0.25">
      <c r="A5100" s="14" t="str">
        <f>"02342840358"</f>
        <v>02342840358</v>
      </c>
      <c r="B5100" s="14" t="s">
        <v>4046</v>
      </c>
      <c r="C5100" s="14" t="s">
        <v>942</v>
      </c>
    </row>
    <row r="5101" spans="1:3" ht="17.25" customHeight="1" x14ac:dyDescent="0.25">
      <c r="A5101" s="14" t="str">
        <f>"01666270358"</f>
        <v>01666270358</v>
      </c>
      <c r="B5101" s="14" t="s">
        <v>9500</v>
      </c>
      <c r="C5101" s="14" t="s">
        <v>942</v>
      </c>
    </row>
    <row r="5102" spans="1:3" ht="17.25" customHeight="1" x14ac:dyDescent="0.25">
      <c r="A5102" s="14" t="str">
        <f>"02077150353"</f>
        <v>02077150353</v>
      </c>
      <c r="B5102" s="14" t="s">
        <v>8898</v>
      </c>
      <c r="C5102" s="14" t="s">
        <v>942</v>
      </c>
    </row>
    <row r="5103" spans="1:3" ht="17.25" customHeight="1" x14ac:dyDescent="0.25">
      <c r="A5103" s="14" t="str">
        <f>"00763850351"</f>
        <v>00763850351</v>
      </c>
      <c r="B5103" s="14" t="s">
        <v>4037</v>
      </c>
      <c r="C5103" s="14" t="s">
        <v>942</v>
      </c>
    </row>
    <row r="5104" spans="1:3" ht="17.25" customHeight="1" x14ac:dyDescent="0.25">
      <c r="A5104" s="14" t="str">
        <f>"02175170352"</f>
        <v>02175170352</v>
      </c>
      <c r="B5104" s="14" t="s">
        <v>4289</v>
      </c>
      <c r="C5104" s="14" t="s">
        <v>942</v>
      </c>
    </row>
    <row r="5105" spans="1:3" ht="17.25" customHeight="1" x14ac:dyDescent="0.25">
      <c r="A5105" s="14" t="str">
        <f>"04293530152"</f>
        <v>04293530152</v>
      </c>
      <c r="B5105" s="14" t="s">
        <v>4256</v>
      </c>
      <c r="C5105" s="14" t="s">
        <v>942</v>
      </c>
    </row>
    <row r="5106" spans="1:3" ht="17.25" customHeight="1" x14ac:dyDescent="0.25">
      <c r="A5106" s="14" t="str">
        <f>"02033960358"</f>
        <v>02033960358</v>
      </c>
      <c r="B5106" s="14" t="s">
        <v>9564</v>
      </c>
      <c r="C5106" s="14" t="s">
        <v>942</v>
      </c>
    </row>
    <row r="5107" spans="1:3" ht="17.25" customHeight="1" x14ac:dyDescent="0.25">
      <c r="A5107" s="14" t="str">
        <f>"00552770356"</f>
        <v>00552770356</v>
      </c>
      <c r="B5107" s="14" t="s">
        <v>4620</v>
      </c>
      <c r="C5107" s="14" t="s">
        <v>942</v>
      </c>
    </row>
    <row r="5108" spans="1:3" ht="17.25" customHeight="1" x14ac:dyDescent="0.25">
      <c r="A5108" s="14" t="str">
        <f>"01896800354"</f>
        <v>01896800354</v>
      </c>
      <c r="B5108" s="14" t="s">
        <v>9441</v>
      </c>
      <c r="C5108" s="14" t="s">
        <v>942</v>
      </c>
    </row>
    <row r="5109" spans="1:3" ht="17.25" customHeight="1" x14ac:dyDescent="0.25">
      <c r="A5109" s="14" t="str">
        <f>"02058860350"</f>
        <v>02058860350</v>
      </c>
      <c r="B5109" s="14" t="s">
        <v>4517</v>
      </c>
      <c r="C5109" s="14" t="s">
        <v>942</v>
      </c>
    </row>
    <row r="5110" spans="1:3" ht="17.25" customHeight="1" x14ac:dyDescent="0.25">
      <c r="A5110" s="14" t="str">
        <f>"02393000357"</f>
        <v>02393000357</v>
      </c>
      <c r="B5110" s="14" t="s">
        <v>4040</v>
      </c>
      <c r="C5110" s="14" t="s">
        <v>942</v>
      </c>
    </row>
    <row r="5111" spans="1:3" ht="17.25" customHeight="1" x14ac:dyDescent="0.25">
      <c r="A5111" s="14" t="str">
        <f>"00397460353"</f>
        <v>00397460353</v>
      </c>
      <c r="B5111" s="14" t="s">
        <v>4847</v>
      </c>
      <c r="C5111" s="14" t="s">
        <v>942</v>
      </c>
    </row>
    <row r="5112" spans="1:3" ht="17.25" customHeight="1" x14ac:dyDescent="0.25">
      <c r="A5112" s="14" t="str">
        <f>"02047430356"</f>
        <v>02047430356</v>
      </c>
      <c r="B5112" s="14" t="s">
        <v>9300</v>
      </c>
      <c r="C5112" s="14" t="s">
        <v>942</v>
      </c>
    </row>
    <row r="5113" spans="1:3" ht="17.25" customHeight="1" x14ac:dyDescent="0.25">
      <c r="A5113" s="14" t="str">
        <f>"02049120351"</f>
        <v>02049120351</v>
      </c>
      <c r="B5113" s="14" t="s">
        <v>4621</v>
      </c>
      <c r="C5113" s="14" t="s">
        <v>942</v>
      </c>
    </row>
    <row r="5114" spans="1:3" ht="17.25" customHeight="1" x14ac:dyDescent="0.25">
      <c r="A5114" s="14" t="str">
        <f>"02028190359"</f>
        <v>02028190359</v>
      </c>
      <c r="B5114" s="14" t="s">
        <v>9513</v>
      </c>
      <c r="C5114" s="14" t="s">
        <v>942</v>
      </c>
    </row>
    <row r="5115" spans="1:3" ht="17.25" customHeight="1" x14ac:dyDescent="0.25">
      <c r="A5115" s="14" t="str">
        <f>"02009650355"</f>
        <v>02009650355</v>
      </c>
      <c r="B5115" s="14" t="s">
        <v>4521</v>
      </c>
      <c r="C5115" s="14" t="s">
        <v>942</v>
      </c>
    </row>
    <row r="5116" spans="1:3" ht="17.25" customHeight="1" x14ac:dyDescent="0.25">
      <c r="A5116" s="14" t="str">
        <f>"00551720352"</f>
        <v>00551720352</v>
      </c>
      <c r="B5116" s="14" t="s">
        <v>9459</v>
      </c>
      <c r="C5116" s="14" t="s">
        <v>942</v>
      </c>
    </row>
    <row r="5117" spans="1:3" ht="17.25" customHeight="1" x14ac:dyDescent="0.25">
      <c r="A5117" s="14" t="str">
        <f>"01978900353"</f>
        <v>01978900353</v>
      </c>
      <c r="B5117" s="14" t="s">
        <v>4548</v>
      </c>
      <c r="C5117" s="14" t="s">
        <v>942</v>
      </c>
    </row>
    <row r="5118" spans="1:3" ht="17.25" customHeight="1" x14ac:dyDescent="0.25">
      <c r="A5118" s="14" t="str">
        <f>"00569860356"</f>
        <v>00569860356</v>
      </c>
      <c r="B5118" s="14" t="s">
        <v>9157</v>
      </c>
      <c r="C5118" s="14" t="s">
        <v>942</v>
      </c>
    </row>
    <row r="5119" spans="1:3" ht="17.25" customHeight="1" x14ac:dyDescent="0.25">
      <c r="A5119" s="14" t="s">
        <v>9634</v>
      </c>
      <c r="B5119" s="14" t="s">
        <v>9635</v>
      </c>
      <c r="C5119" s="14" t="s">
        <v>942</v>
      </c>
    </row>
    <row r="5120" spans="1:3" ht="17.25" customHeight="1" x14ac:dyDescent="0.25">
      <c r="A5120" s="14" t="s">
        <v>9637</v>
      </c>
      <c r="B5120" s="14" t="s">
        <v>9638</v>
      </c>
      <c r="C5120" s="14" t="s">
        <v>942</v>
      </c>
    </row>
    <row r="5121" spans="1:3" ht="17.25" customHeight="1" x14ac:dyDescent="0.25">
      <c r="A5121" s="14" t="str">
        <f>"02157080355"</f>
        <v>02157080355</v>
      </c>
      <c r="B5121" s="14" t="s">
        <v>9087</v>
      </c>
      <c r="C5121" s="14" t="s">
        <v>942</v>
      </c>
    </row>
    <row r="5122" spans="1:3" ht="17.25" customHeight="1" x14ac:dyDescent="0.25">
      <c r="A5122" s="14" t="str">
        <f>"01951280351"</f>
        <v>01951280351</v>
      </c>
      <c r="B5122" s="14" t="s">
        <v>3738</v>
      </c>
      <c r="C5122" s="14" t="s">
        <v>942</v>
      </c>
    </row>
    <row r="5123" spans="1:3" ht="17.25" customHeight="1" x14ac:dyDescent="0.25">
      <c r="A5123" s="14" t="s">
        <v>9604</v>
      </c>
      <c r="B5123" s="14" t="s">
        <v>9605</v>
      </c>
      <c r="C5123" s="14" t="s">
        <v>942</v>
      </c>
    </row>
    <row r="5124" spans="1:3" ht="17.25" customHeight="1" x14ac:dyDescent="0.25">
      <c r="A5124" s="14" t="s">
        <v>9758</v>
      </c>
      <c r="B5124" s="14" t="s">
        <v>9759</v>
      </c>
      <c r="C5124" s="14" t="s">
        <v>942</v>
      </c>
    </row>
    <row r="5125" spans="1:3" ht="17.25" customHeight="1" x14ac:dyDescent="0.25">
      <c r="A5125" s="14" t="s">
        <v>7453</v>
      </c>
      <c r="B5125" s="14" t="s">
        <v>7454</v>
      </c>
      <c r="C5125" s="14" t="s">
        <v>942</v>
      </c>
    </row>
    <row r="5126" spans="1:3" ht="17.25" customHeight="1" x14ac:dyDescent="0.25">
      <c r="A5126" s="14" t="s">
        <v>3834</v>
      </c>
      <c r="B5126" s="14" t="s">
        <v>3835</v>
      </c>
      <c r="C5126" s="14" t="s">
        <v>942</v>
      </c>
    </row>
    <row r="5127" spans="1:3" ht="17.25" customHeight="1" x14ac:dyDescent="0.25">
      <c r="A5127" s="14" t="str">
        <f>"01860900354"</f>
        <v>01860900354</v>
      </c>
      <c r="B5127" s="14" t="s">
        <v>9546</v>
      </c>
      <c r="C5127" s="14" t="s">
        <v>942</v>
      </c>
    </row>
    <row r="5128" spans="1:3" ht="17.25" customHeight="1" x14ac:dyDescent="0.25">
      <c r="A5128" s="14" t="str">
        <f>"02499140354"</f>
        <v>02499140354</v>
      </c>
      <c r="B5128" s="14" t="s">
        <v>9370</v>
      </c>
      <c r="C5128" s="14" t="s">
        <v>942</v>
      </c>
    </row>
    <row r="5129" spans="1:3" ht="17.25" customHeight="1" x14ac:dyDescent="0.25">
      <c r="A5129" s="14" t="s">
        <v>4020</v>
      </c>
      <c r="B5129" s="14" t="s">
        <v>4021</v>
      </c>
      <c r="C5129" s="14" t="s">
        <v>942</v>
      </c>
    </row>
    <row r="5130" spans="1:3" ht="17.25" customHeight="1" x14ac:dyDescent="0.25">
      <c r="A5130" s="14" t="s">
        <v>9172</v>
      </c>
      <c r="B5130" s="14" t="s">
        <v>9173</v>
      </c>
      <c r="C5130" s="14" t="s">
        <v>942</v>
      </c>
    </row>
    <row r="5131" spans="1:3" ht="17.25" customHeight="1" x14ac:dyDescent="0.25">
      <c r="A5131" s="14" t="s">
        <v>3891</v>
      </c>
      <c r="B5131" s="14" t="s">
        <v>3892</v>
      </c>
      <c r="C5131" s="14" t="s">
        <v>942</v>
      </c>
    </row>
    <row r="5132" spans="1:3" ht="17.25" customHeight="1" x14ac:dyDescent="0.25">
      <c r="A5132" s="14" t="s">
        <v>8972</v>
      </c>
      <c r="B5132" s="14" t="s">
        <v>8973</v>
      </c>
      <c r="C5132" s="14" t="s">
        <v>942</v>
      </c>
    </row>
    <row r="5133" spans="1:3" ht="17.25" customHeight="1" x14ac:dyDescent="0.25">
      <c r="A5133" s="14" t="str">
        <f>"01974180356"</f>
        <v>01974180356</v>
      </c>
      <c r="B5133" s="14" t="s">
        <v>4654</v>
      </c>
      <c r="C5133" s="14" t="s">
        <v>942</v>
      </c>
    </row>
    <row r="5134" spans="1:3" ht="17.25" customHeight="1" x14ac:dyDescent="0.25">
      <c r="A5134" s="14" t="str">
        <f>"00588580357"</f>
        <v>00588580357</v>
      </c>
      <c r="B5134" s="14" t="s">
        <v>4557</v>
      </c>
      <c r="C5134" s="14" t="s">
        <v>942</v>
      </c>
    </row>
    <row r="5135" spans="1:3" ht="17.25" customHeight="1" x14ac:dyDescent="0.25">
      <c r="A5135" s="14" t="s">
        <v>9446</v>
      </c>
      <c r="B5135" s="14" t="s">
        <v>9447</v>
      </c>
      <c r="C5135" s="14" t="s">
        <v>942</v>
      </c>
    </row>
    <row r="5136" spans="1:3" ht="17.25" customHeight="1" x14ac:dyDescent="0.25">
      <c r="A5136" s="14" t="s">
        <v>9278</v>
      </c>
      <c r="B5136" s="14" t="s">
        <v>9279</v>
      </c>
      <c r="C5136" s="14" t="s">
        <v>942</v>
      </c>
    </row>
    <row r="5137" spans="1:3" ht="17.25" customHeight="1" x14ac:dyDescent="0.25">
      <c r="A5137" s="14" t="s">
        <v>4381</v>
      </c>
      <c r="B5137" s="14" t="s">
        <v>4382</v>
      </c>
      <c r="C5137" s="14" t="s">
        <v>942</v>
      </c>
    </row>
    <row r="5138" spans="1:3" ht="17.25" customHeight="1" x14ac:dyDescent="0.25">
      <c r="A5138" s="14" t="s">
        <v>8852</v>
      </c>
      <c r="B5138" s="14" t="s">
        <v>8853</v>
      </c>
      <c r="C5138" s="14" t="s">
        <v>942</v>
      </c>
    </row>
    <row r="5139" spans="1:3" ht="17.25" customHeight="1" x14ac:dyDescent="0.25">
      <c r="A5139" s="14" t="str">
        <f>"00445640352"</f>
        <v>00445640352</v>
      </c>
      <c r="B5139" s="14" t="s">
        <v>4500</v>
      </c>
      <c r="C5139" s="14" t="s">
        <v>942</v>
      </c>
    </row>
    <row r="5140" spans="1:3" ht="17.25" customHeight="1" x14ac:dyDescent="0.25">
      <c r="A5140" s="14" t="str">
        <f>"01866910357"</f>
        <v>01866910357</v>
      </c>
      <c r="B5140" s="14" t="s">
        <v>4565</v>
      </c>
      <c r="C5140" s="14" t="s">
        <v>942</v>
      </c>
    </row>
    <row r="5141" spans="1:3" ht="17.25" customHeight="1" x14ac:dyDescent="0.25">
      <c r="A5141" s="14" t="s">
        <v>4317</v>
      </c>
      <c r="B5141" s="14" t="s">
        <v>4318</v>
      </c>
      <c r="C5141" s="14" t="s">
        <v>942</v>
      </c>
    </row>
    <row r="5142" spans="1:3" ht="17.25" customHeight="1" x14ac:dyDescent="0.25">
      <c r="A5142" s="14" t="str">
        <f>"02481460356"</f>
        <v>02481460356</v>
      </c>
      <c r="B5142" s="14" t="s">
        <v>4377</v>
      </c>
      <c r="C5142" s="14" t="s">
        <v>942</v>
      </c>
    </row>
    <row r="5143" spans="1:3" ht="17.25" customHeight="1" x14ac:dyDescent="0.25">
      <c r="A5143" s="14" t="str">
        <f>"01579510353"</f>
        <v>01579510353</v>
      </c>
      <c r="B5143" s="14" t="s">
        <v>3728</v>
      </c>
      <c r="C5143" s="14" t="s">
        <v>942</v>
      </c>
    </row>
    <row r="5144" spans="1:3" ht="17.25" customHeight="1" x14ac:dyDescent="0.25">
      <c r="A5144" s="14" t="s">
        <v>9374</v>
      </c>
      <c r="B5144" s="14" t="s">
        <v>9375</v>
      </c>
      <c r="C5144" s="14" t="s">
        <v>942</v>
      </c>
    </row>
    <row r="5145" spans="1:3" ht="17.25" customHeight="1" x14ac:dyDescent="0.25">
      <c r="A5145" s="14" t="str">
        <f>"00580340354"</f>
        <v>00580340354</v>
      </c>
      <c r="B5145" s="14" t="s">
        <v>9169</v>
      </c>
      <c r="C5145" s="14" t="s">
        <v>942</v>
      </c>
    </row>
    <row r="5146" spans="1:3" ht="17.25" customHeight="1" x14ac:dyDescent="0.25">
      <c r="A5146" s="14" t="str">
        <f>"02258850359"</f>
        <v>02258850359</v>
      </c>
      <c r="B5146" s="14" t="s">
        <v>9519</v>
      </c>
      <c r="C5146" s="14" t="s">
        <v>942</v>
      </c>
    </row>
    <row r="5147" spans="1:3" ht="17.25" customHeight="1" x14ac:dyDescent="0.25">
      <c r="A5147" s="14" t="s">
        <v>4623</v>
      </c>
      <c r="B5147" s="14" t="s">
        <v>4624</v>
      </c>
      <c r="C5147" s="14" t="s">
        <v>942</v>
      </c>
    </row>
    <row r="5148" spans="1:3" ht="17.25" customHeight="1" x14ac:dyDescent="0.25">
      <c r="A5148" s="14" t="s">
        <v>9551</v>
      </c>
      <c r="B5148" s="14" t="s">
        <v>9552</v>
      </c>
      <c r="C5148" s="14" t="s">
        <v>942</v>
      </c>
    </row>
    <row r="5149" spans="1:3" ht="17.25" customHeight="1" x14ac:dyDescent="0.25">
      <c r="A5149" s="14" t="s">
        <v>3963</v>
      </c>
      <c r="B5149" s="14" t="s">
        <v>3964</v>
      </c>
      <c r="C5149" s="14" t="s">
        <v>942</v>
      </c>
    </row>
    <row r="5150" spans="1:3" ht="17.25" customHeight="1" x14ac:dyDescent="0.25">
      <c r="A5150" s="14" t="s">
        <v>9491</v>
      </c>
      <c r="B5150" s="14" t="s">
        <v>9492</v>
      </c>
      <c r="C5150" s="14" t="s">
        <v>942</v>
      </c>
    </row>
    <row r="5151" spans="1:3" ht="17.25" customHeight="1" x14ac:dyDescent="0.25">
      <c r="A5151" s="14" t="s">
        <v>9249</v>
      </c>
      <c r="B5151" s="14" t="s">
        <v>9250</v>
      </c>
      <c r="C5151" s="14" t="s">
        <v>942</v>
      </c>
    </row>
    <row r="5152" spans="1:3" ht="17.25" customHeight="1" x14ac:dyDescent="0.25">
      <c r="A5152" s="14" t="s">
        <v>9065</v>
      </c>
      <c r="B5152" s="14" t="s">
        <v>9066</v>
      </c>
      <c r="C5152" s="14" t="s">
        <v>942</v>
      </c>
    </row>
    <row r="5153" spans="1:3" ht="17.25" customHeight="1" x14ac:dyDescent="0.25">
      <c r="A5153" s="14" t="s">
        <v>8858</v>
      </c>
      <c r="B5153" s="14" t="s">
        <v>8859</v>
      </c>
      <c r="C5153" s="14" t="s">
        <v>942</v>
      </c>
    </row>
    <row r="5154" spans="1:3" ht="17.25" customHeight="1" x14ac:dyDescent="0.25">
      <c r="A5154" s="14" t="s">
        <v>9622</v>
      </c>
      <c r="B5154" s="14" t="s">
        <v>9623</v>
      </c>
      <c r="C5154" s="14" t="s">
        <v>942</v>
      </c>
    </row>
    <row r="5155" spans="1:3" ht="17.25" customHeight="1" x14ac:dyDescent="0.25">
      <c r="A5155" s="14" t="s">
        <v>9284</v>
      </c>
      <c r="B5155" s="14" t="s">
        <v>9285</v>
      </c>
      <c r="C5155" s="14" t="s">
        <v>942</v>
      </c>
    </row>
    <row r="5156" spans="1:3" ht="17.25" customHeight="1" x14ac:dyDescent="0.25">
      <c r="A5156" s="14" t="str">
        <f>"01477210353"</f>
        <v>01477210353</v>
      </c>
      <c r="B5156" s="14" t="s">
        <v>9550</v>
      </c>
      <c r="C5156" s="14" t="s">
        <v>942</v>
      </c>
    </row>
    <row r="5157" spans="1:3" ht="17.25" customHeight="1" x14ac:dyDescent="0.25">
      <c r="A5157" s="14" t="s">
        <v>9580</v>
      </c>
      <c r="B5157" s="14" t="s">
        <v>9581</v>
      </c>
      <c r="C5157" s="14" t="s">
        <v>942</v>
      </c>
    </row>
    <row r="5158" spans="1:3" ht="17.25" customHeight="1" x14ac:dyDescent="0.25">
      <c r="A5158" s="14" t="str">
        <f>"02244020356"</f>
        <v>02244020356</v>
      </c>
      <c r="B5158" s="14" t="s">
        <v>9048</v>
      </c>
      <c r="C5158" s="14" t="s">
        <v>942</v>
      </c>
    </row>
    <row r="5159" spans="1:3" ht="17.25" customHeight="1" x14ac:dyDescent="0.25">
      <c r="A5159" s="14" t="s">
        <v>3924</v>
      </c>
      <c r="B5159" s="14" t="s">
        <v>3925</v>
      </c>
      <c r="C5159" s="14" t="s">
        <v>942</v>
      </c>
    </row>
    <row r="5160" spans="1:3" ht="17.25" customHeight="1" x14ac:dyDescent="0.25">
      <c r="A5160" s="14" t="s">
        <v>3860</v>
      </c>
      <c r="B5160" s="14" t="s">
        <v>3861</v>
      </c>
      <c r="C5160" s="14" t="s">
        <v>942</v>
      </c>
    </row>
    <row r="5161" spans="1:3" ht="17.25" customHeight="1" x14ac:dyDescent="0.25">
      <c r="A5161" s="14" t="s">
        <v>4615</v>
      </c>
      <c r="B5161" s="14" t="s">
        <v>4616</v>
      </c>
      <c r="C5161" s="14" t="s">
        <v>942</v>
      </c>
    </row>
    <row r="5162" spans="1:3" ht="17.25" customHeight="1" x14ac:dyDescent="0.25">
      <c r="A5162" s="14" t="s">
        <v>9001</v>
      </c>
      <c r="B5162" s="14" t="s">
        <v>9002</v>
      </c>
      <c r="C5162" s="14" t="s">
        <v>942</v>
      </c>
    </row>
    <row r="5163" spans="1:3" ht="17.25" customHeight="1" x14ac:dyDescent="0.25">
      <c r="A5163" s="14" t="s">
        <v>9202</v>
      </c>
      <c r="B5163" s="14" t="s">
        <v>9203</v>
      </c>
      <c r="C5163" s="14" t="s">
        <v>942</v>
      </c>
    </row>
    <row r="5164" spans="1:3" ht="17.25" customHeight="1" x14ac:dyDescent="0.25">
      <c r="A5164" s="14" t="s">
        <v>9376</v>
      </c>
      <c r="B5164" s="14" t="s">
        <v>9377</v>
      </c>
      <c r="C5164" s="14" t="s">
        <v>942</v>
      </c>
    </row>
    <row r="5165" spans="1:3" ht="17.25" customHeight="1" x14ac:dyDescent="0.25">
      <c r="A5165" s="14" t="str">
        <f>"02310160359"</f>
        <v>02310160359</v>
      </c>
      <c r="B5165" s="14" t="s">
        <v>4455</v>
      </c>
      <c r="C5165" s="14" t="s">
        <v>942</v>
      </c>
    </row>
    <row r="5166" spans="1:3" ht="17.25" customHeight="1" x14ac:dyDescent="0.25">
      <c r="A5166" s="14" t="s">
        <v>9134</v>
      </c>
      <c r="B5166" s="14" t="s">
        <v>9135</v>
      </c>
      <c r="C5166" s="14" t="s">
        <v>942</v>
      </c>
    </row>
    <row r="5167" spans="1:3" ht="17.25" customHeight="1" x14ac:dyDescent="0.25">
      <c r="A5167" s="14" t="s">
        <v>9200</v>
      </c>
      <c r="B5167" s="14" t="s">
        <v>9201</v>
      </c>
      <c r="C5167" s="14" t="s">
        <v>942</v>
      </c>
    </row>
    <row r="5168" spans="1:3" ht="17.25" customHeight="1" x14ac:dyDescent="0.25">
      <c r="A5168" s="14" t="s">
        <v>3951</v>
      </c>
      <c r="B5168" s="14" t="s">
        <v>3952</v>
      </c>
      <c r="C5168" s="14" t="s">
        <v>942</v>
      </c>
    </row>
    <row r="5169" spans="1:3" ht="17.25" customHeight="1" x14ac:dyDescent="0.25">
      <c r="A5169" s="14" t="str">
        <f>"00131570350"</f>
        <v>00131570350</v>
      </c>
      <c r="B5169" s="14" t="s">
        <v>3734</v>
      </c>
      <c r="C5169" s="14" t="s">
        <v>942</v>
      </c>
    </row>
    <row r="5170" spans="1:3" ht="17.25" customHeight="1" x14ac:dyDescent="0.25">
      <c r="A5170" s="14" t="str">
        <f>"01360980351"</f>
        <v>01360980351</v>
      </c>
      <c r="B5170" s="14" t="s">
        <v>9621</v>
      </c>
      <c r="C5170" s="14" t="s">
        <v>942</v>
      </c>
    </row>
    <row r="5171" spans="1:3" ht="17.25" customHeight="1" x14ac:dyDescent="0.25">
      <c r="A5171" s="14" t="s">
        <v>9342</v>
      </c>
      <c r="B5171" s="14" t="s">
        <v>9343</v>
      </c>
      <c r="C5171" s="14" t="s">
        <v>942</v>
      </c>
    </row>
    <row r="5172" spans="1:3" ht="17.25" customHeight="1" x14ac:dyDescent="0.25">
      <c r="A5172" s="14" t="s">
        <v>9529</v>
      </c>
      <c r="B5172" s="14" t="s">
        <v>9530</v>
      </c>
      <c r="C5172" s="14" t="s">
        <v>942</v>
      </c>
    </row>
    <row r="5173" spans="1:3" ht="17.25" customHeight="1" x14ac:dyDescent="0.25">
      <c r="A5173" s="14" t="s">
        <v>4563</v>
      </c>
      <c r="B5173" s="14" t="s">
        <v>4564</v>
      </c>
      <c r="C5173" s="14" t="s">
        <v>942</v>
      </c>
    </row>
    <row r="5174" spans="1:3" ht="17.25" customHeight="1" x14ac:dyDescent="0.25">
      <c r="A5174" s="14" t="str">
        <f>"00445190358"</f>
        <v>00445190358</v>
      </c>
      <c r="B5174" s="14" t="s">
        <v>9805</v>
      </c>
      <c r="C5174" s="14" t="s">
        <v>942</v>
      </c>
    </row>
    <row r="5175" spans="1:3" ht="17.25" customHeight="1" x14ac:dyDescent="0.25">
      <c r="A5175" s="14" t="str">
        <f>"00341560357"</f>
        <v>00341560357</v>
      </c>
      <c r="B5175" s="14" t="s">
        <v>4794</v>
      </c>
      <c r="C5175" s="14" t="s">
        <v>942</v>
      </c>
    </row>
    <row r="5176" spans="1:3" ht="17.25" customHeight="1" x14ac:dyDescent="0.25">
      <c r="A5176" s="14" t="str">
        <f>"00298110354"</f>
        <v>00298110354</v>
      </c>
      <c r="B5176" s="14" t="s">
        <v>4379</v>
      </c>
      <c r="C5176" s="14" t="s">
        <v>942</v>
      </c>
    </row>
    <row r="5177" spans="1:3" ht="17.25" customHeight="1" x14ac:dyDescent="0.25">
      <c r="A5177" s="14" t="str">
        <f>"00445170350"</f>
        <v>00445170350</v>
      </c>
      <c r="B5177" s="14" t="s">
        <v>8959</v>
      </c>
      <c r="C5177" s="14" t="s">
        <v>942</v>
      </c>
    </row>
    <row r="5178" spans="1:3" ht="17.25" customHeight="1" x14ac:dyDescent="0.25">
      <c r="A5178" s="14" t="str">
        <f>"01386310351"</f>
        <v>01386310351</v>
      </c>
      <c r="B5178" s="14" t="s">
        <v>941</v>
      </c>
      <c r="C5178" s="14" t="s">
        <v>942</v>
      </c>
    </row>
    <row r="5179" spans="1:3" ht="17.25" customHeight="1" x14ac:dyDescent="0.25">
      <c r="A5179" s="14" t="s">
        <v>4477</v>
      </c>
      <c r="B5179" s="14" t="s">
        <v>4478</v>
      </c>
      <c r="C5179" s="14" t="s">
        <v>942</v>
      </c>
    </row>
    <row r="5180" spans="1:3" ht="17.25" customHeight="1" x14ac:dyDescent="0.25">
      <c r="A5180" s="14" t="s">
        <v>8864</v>
      </c>
      <c r="B5180" s="14" t="s">
        <v>8865</v>
      </c>
      <c r="C5180" s="14" t="s">
        <v>942</v>
      </c>
    </row>
    <row r="5181" spans="1:3" ht="17.25" customHeight="1" x14ac:dyDescent="0.25">
      <c r="A5181" s="14" t="str">
        <f>"02034660353"</f>
        <v>02034660353</v>
      </c>
      <c r="B5181" s="14" t="s">
        <v>4520</v>
      </c>
      <c r="C5181" s="14" t="s">
        <v>942</v>
      </c>
    </row>
    <row r="5182" spans="1:3" ht="17.25" customHeight="1" x14ac:dyDescent="0.25">
      <c r="A5182" s="14" t="s">
        <v>3928</v>
      </c>
      <c r="B5182" s="14" t="s">
        <v>3929</v>
      </c>
      <c r="C5182" s="14" t="s">
        <v>942</v>
      </c>
    </row>
    <row r="5183" spans="1:3" ht="17.25" customHeight="1" x14ac:dyDescent="0.25">
      <c r="A5183" s="14" t="s">
        <v>9624</v>
      </c>
      <c r="B5183" s="14" t="s">
        <v>9625</v>
      </c>
      <c r="C5183" s="14" t="s">
        <v>942</v>
      </c>
    </row>
    <row r="5184" spans="1:3" ht="17.25" customHeight="1" x14ac:dyDescent="0.25">
      <c r="A5184" s="14" t="str">
        <f>"01576650350"</f>
        <v>01576650350</v>
      </c>
      <c r="B5184" s="14" t="s">
        <v>4680</v>
      </c>
      <c r="C5184" s="14" t="s">
        <v>942</v>
      </c>
    </row>
    <row r="5185" spans="1:3" ht="17.25" customHeight="1" x14ac:dyDescent="0.25">
      <c r="A5185" s="14" t="s">
        <v>9307</v>
      </c>
      <c r="B5185" s="14" t="s">
        <v>9308</v>
      </c>
      <c r="C5185" s="14" t="s">
        <v>942</v>
      </c>
    </row>
    <row r="5186" spans="1:3" ht="17.25" customHeight="1" x14ac:dyDescent="0.25">
      <c r="A5186" s="14" t="str">
        <f>"00576390355"</f>
        <v>00576390355</v>
      </c>
      <c r="B5186" s="14" t="s">
        <v>3849</v>
      </c>
      <c r="C5186" s="14" t="s">
        <v>942</v>
      </c>
    </row>
    <row r="5187" spans="1:3" ht="17.25" customHeight="1" x14ac:dyDescent="0.25">
      <c r="A5187" s="14" t="str">
        <f>"00403650351"</f>
        <v>00403650351</v>
      </c>
      <c r="B5187" s="14" t="s">
        <v>4578</v>
      </c>
      <c r="C5187" s="14" t="s">
        <v>942</v>
      </c>
    </row>
    <row r="5188" spans="1:3" ht="17.25" customHeight="1" x14ac:dyDescent="0.25">
      <c r="A5188" s="14" t="str">
        <f>"02838480354"</f>
        <v>02838480354</v>
      </c>
      <c r="B5188" s="14" t="s">
        <v>9161</v>
      </c>
      <c r="C5188" s="14" t="s">
        <v>942</v>
      </c>
    </row>
    <row r="5189" spans="1:3" ht="17.25" customHeight="1" x14ac:dyDescent="0.25">
      <c r="A5189" s="14" t="str">
        <f>"01687590354"</f>
        <v>01687590354</v>
      </c>
      <c r="B5189" s="14" t="s">
        <v>4834</v>
      </c>
      <c r="C5189" s="14" t="s">
        <v>942</v>
      </c>
    </row>
    <row r="5190" spans="1:3" ht="17.25" customHeight="1" x14ac:dyDescent="0.25">
      <c r="A5190" s="14" t="str">
        <f>"01945460358"</f>
        <v>01945460358</v>
      </c>
      <c r="B5190" s="14" t="s">
        <v>9112</v>
      </c>
      <c r="C5190" s="14" t="s">
        <v>942</v>
      </c>
    </row>
    <row r="5191" spans="1:3" ht="17.25" customHeight="1" x14ac:dyDescent="0.25">
      <c r="A5191" s="14" t="str">
        <f>"00569750359"</f>
        <v>00569750359</v>
      </c>
      <c r="B5191" s="14" t="s">
        <v>9086</v>
      </c>
      <c r="C5191" s="14" t="s">
        <v>942</v>
      </c>
    </row>
    <row r="5192" spans="1:3" ht="17.25" customHeight="1" x14ac:dyDescent="0.25">
      <c r="A5192" s="14" t="str">
        <f>"01310040355"</f>
        <v>01310040355</v>
      </c>
      <c r="B5192" s="14" t="s">
        <v>9476</v>
      </c>
      <c r="C5192" s="14" t="s">
        <v>942</v>
      </c>
    </row>
    <row r="5193" spans="1:3" ht="17.25" customHeight="1" x14ac:dyDescent="0.25">
      <c r="A5193" s="14" t="s">
        <v>9402</v>
      </c>
      <c r="B5193" s="14" t="s">
        <v>9403</v>
      </c>
      <c r="C5193" s="14" t="s">
        <v>942</v>
      </c>
    </row>
    <row r="5194" spans="1:3" ht="17.25" customHeight="1" x14ac:dyDescent="0.25">
      <c r="A5194" s="14" t="str">
        <f>"00259610350"</f>
        <v>00259610350</v>
      </c>
      <c r="B5194" s="14" t="s">
        <v>9457</v>
      </c>
      <c r="C5194" s="14" t="s">
        <v>942</v>
      </c>
    </row>
    <row r="5195" spans="1:3" ht="17.25" customHeight="1" x14ac:dyDescent="0.25">
      <c r="A5195" s="14" t="str">
        <f>"01766300352"</f>
        <v>01766300352</v>
      </c>
      <c r="B5195" s="14" t="s">
        <v>5831</v>
      </c>
      <c r="C5195" s="14" t="s">
        <v>942</v>
      </c>
    </row>
    <row r="5196" spans="1:3" ht="17.25" customHeight="1" x14ac:dyDescent="0.25">
      <c r="A5196" s="14" t="s">
        <v>3997</v>
      </c>
      <c r="B5196" s="14" t="s">
        <v>3998</v>
      </c>
      <c r="C5196" s="14" t="s">
        <v>942</v>
      </c>
    </row>
    <row r="5197" spans="1:3" ht="17.25" customHeight="1" x14ac:dyDescent="0.25">
      <c r="A5197" s="14" t="s">
        <v>9221</v>
      </c>
      <c r="B5197" s="14" t="s">
        <v>9222</v>
      </c>
      <c r="C5197" s="14" t="s">
        <v>942</v>
      </c>
    </row>
    <row r="5198" spans="1:3" ht="17.25" customHeight="1" x14ac:dyDescent="0.25">
      <c r="A5198" s="14" t="s">
        <v>9093</v>
      </c>
      <c r="B5198" s="14" t="s">
        <v>9094</v>
      </c>
      <c r="C5198" s="14" t="s">
        <v>942</v>
      </c>
    </row>
    <row r="5199" spans="1:3" ht="17.25" customHeight="1" x14ac:dyDescent="0.25">
      <c r="A5199" s="14" t="s">
        <v>4725</v>
      </c>
      <c r="B5199" s="14" t="s">
        <v>4726</v>
      </c>
      <c r="C5199" s="14" t="s">
        <v>942</v>
      </c>
    </row>
    <row r="5200" spans="1:3" ht="17.25" customHeight="1" x14ac:dyDescent="0.25">
      <c r="A5200" s="14" t="s">
        <v>4523</v>
      </c>
      <c r="B5200" s="14" t="s">
        <v>4524</v>
      </c>
      <c r="C5200" s="14" t="s">
        <v>942</v>
      </c>
    </row>
    <row r="5201" spans="1:3" ht="17.25" customHeight="1" x14ac:dyDescent="0.25">
      <c r="A5201" s="14" t="str">
        <f>"01613480357"</f>
        <v>01613480357</v>
      </c>
      <c r="B5201" s="14" t="s">
        <v>4881</v>
      </c>
      <c r="C5201" s="14" t="s">
        <v>942</v>
      </c>
    </row>
    <row r="5202" spans="1:3" ht="17.25" customHeight="1" x14ac:dyDescent="0.25">
      <c r="A5202" s="14" t="s">
        <v>8884</v>
      </c>
      <c r="B5202" s="14" t="s">
        <v>8885</v>
      </c>
      <c r="C5202" s="14" t="s">
        <v>942</v>
      </c>
    </row>
    <row r="5203" spans="1:3" ht="17.25" customHeight="1" x14ac:dyDescent="0.25">
      <c r="A5203" s="14" t="str">
        <f>"02047210352"</f>
        <v>02047210352</v>
      </c>
      <c r="B5203" s="14" t="s">
        <v>9547</v>
      </c>
      <c r="C5203" s="14" t="s">
        <v>942</v>
      </c>
    </row>
    <row r="5204" spans="1:3" ht="17.25" customHeight="1" x14ac:dyDescent="0.25">
      <c r="A5204" s="14" t="s">
        <v>9627</v>
      </c>
      <c r="B5204" s="14" t="s">
        <v>9628</v>
      </c>
      <c r="C5204" s="14" t="s">
        <v>942</v>
      </c>
    </row>
    <row r="5205" spans="1:3" ht="17.25" customHeight="1" x14ac:dyDescent="0.25">
      <c r="A5205" s="14" t="str">
        <f>"02608320350"</f>
        <v>02608320350</v>
      </c>
      <c r="B5205" s="14" t="s">
        <v>4456</v>
      </c>
      <c r="C5205" s="14" t="s">
        <v>942</v>
      </c>
    </row>
    <row r="5206" spans="1:3" ht="17.25" customHeight="1" x14ac:dyDescent="0.25">
      <c r="A5206" s="14">
        <v>80010540351</v>
      </c>
      <c r="B5206" s="14" t="s">
        <v>4869</v>
      </c>
      <c r="C5206" s="14" t="s">
        <v>942</v>
      </c>
    </row>
    <row r="5207" spans="1:3" ht="17.25" customHeight="1" x14ac:dyDescent="0.25">
      <c r="A5207" s="14" t="s">
        <v>9398</v>
      </c>
      <c r="B5207" s="14" t="s">
        <v>9399</v>
      </c>
      <c r="C5207" s="14" t="s">
        <v>942</v>
      </c>
    </row>
    <row r="5208" spans="1:3" ht="17.25" customHeight="1" x14ac:dyDescent="0.25">
      <c r="A5208" s="14" t="s">
        <v>8777</v>
      </c>
      <c r="B5208" s="14" t="s">
        <v>8778</v>
      </c>
      <c r="C5208" s="14" t="s">
        <v>942</v>
      </c>
    </row>
    <row r="5209" spans="1:3" ht="17.25" customHeight="1" x14ac:dyDescent="0.25">
      <c r="A5209" s="14" t="str">
        <f>"01621580354"</f>
        <v>01621580354</v>
      </c>
      <c r="B5209" s="14" t="s">
        <v>4460</v>
      </c>
      <c r="C5209" s="14" t="s">
        <v>942</v>
      </c>
    </row>
    <row r="5210" spans="1:3" ht="17.25" customHeight="1" x14ac:dyDescent="0.25">
      <c r="A5210" s="14" t="str">
        <f>"02930070350"</f>
        <v>02930070350</v>
      </c>
      <c r="B5210" s="14" t="s">
        <v>9556</v>
      </c>
      <c r="C5210" s="14" t="s">
        <v>942</v>
      </c>
    </row>
    <row r="5211" spans="1:3" ht="17.25" customHeight="1" x14ac:dyDescent="0.25">
      <c r="A5211" s="14" t="str">
        <f>"00436970354"</f>
        <v>00436970354</v>
      </c>
      <c r="B5211" s="14" t="s">
        <v>8934</v>
      </c>
      <c r="C5211" s="14" t="s">
        <v>942</v>
      </c>
    </row>
    <row r="5212" spans="1:3" ht="17.25" customHeight="1" x14ac:dyDescent="0.25">
      <c r="A5212" s="14" t="str">
        <f>"01478780354"</f>
        <v>01478780354</v>
      </c>
      <c r="B5212" s="14" t="s">
        <v>9572</v>
      </c>
      <c r="C5212" s="14" t="s">
        <v>942</v>
      </c>
    </row>
    <row r="5213" spans="1:3" ht="17.25" customHeight="1" x14ac:dyDescent="0.25">
      <c r="A5213" s="14" t="str">
        <f>"00141280354"</f>
        <v>00141280354</v>
      </c>
      <c r="B5213" s="14" t="s">
        <v>8429</v>
      </c>
      <c r="C5213" s="14" t="s">
        <v>942</v>
      </c>
    </row>
    <row r="5214" spans="1:3" ht="17.25" customHeight="1" x14ac:dyDescent="0.25">
      <c r="A5214" s="14" t="str">
        <f>"02044510358"</f>
        <v>02044510358</v>
      </c>
      <c r="B5214" s="14" t="s">
        <v>6592</v>
      </c>
      <c r="C5214" s="14" t="s">
        <v>942</v>
      </c>
    </row>
    <row r="5215" spans="1:3" ht="17.25" customHeight="1" x14ac:dyDescent="0.25">
      <c r="A5215" s="14" t="str">
        <f>"02534530353"</f>
        <v>02534530353</v>
      </c>
      <c r="B5215" s="14" t="s">
        <v>9325</v>
      </c>
      <c r="C5215" s="14" t="s">
        <v>942</v>
      </c>
    </row>
    <row r="5216" spans="1:3" ht="17.25" customHeight="1" x14ac:dyDescent="0.25">
      <c r="A5216" s="14" t="s">
        <v>3887</v>
      </c>
      <c r="B5216" s="14" t="s">
        <v>3888</v>
      </c>
      <c r="C5216" s="14" t="s">
        <v>942</v>
      </c>
    </row>
    <row r="5217" spans="1:3" ht="17.25" customHeight="1" x14ac:dyDescent="0.25">
      <c r="A5217" s="14" t="str">
        <f>"02324840350"</f>
        <v>02324840350</v>
      </c>
      <c r="B5217" s="14" t="s">
        <v>4314</v>
      </c>
      <c r="C5217" s="14" t="s">
        <v>942</v>
      </c>
    </row>
    <row r="5218" spans="1:3" ht="17.25" customHeight="1" x14ac:dyDescent="0.25">
      <c r="A5218" s="14" t="s">
        <v>8993</v>
      </c>
      <c r="B5218" s="14" t="s">
        <v>8994</v>
      </c>
      <c r="C5218" s="14" t="s">
        <v>942</v>
      </c>
    </row>
    <row r="5219" spans="1:3" ht="17.25" customHeight="1" x14ac:dyDescent="0.25">
      <c r="A5219" s="14" t="s">
        <v>8976</v>
      </c>
      <c r="B5219" s="14" t="s">
        <v>8977</v>
      </c>
      <c r="C5219" s="14" t="s">
        <v>942</v>
      </c>
    </row>
    <row r="5220" spans="1:3" ht="17.25" customHeight="1" x14ac:dyDescent="0.25">
      <c r="A5220" s="14" t="s">
        <v>4512</v>
      </c>
      <c r="B5220" s="14" t="s">
        <v>4513</v>
      </c>
      <c r="C5220" s="14" t="s">
        <v>942</v>
      </c>
    </row>
    <row r="5221" spans="1:3" ht="17.25" customHeight="1" x14ac:dyDescent="0.25">
      <c r="A5221" s="14" t="str">
        <f>"01667240350"</f>
        <v>01667240350</v>
      </c>
      <c r="B5221" s="14" t="s">
        <v>9562</v>
      </c>
      <c r="C5221" s="14" t="s">
        <v>942</v>
      </c>
    </row>
    <row r="5222" spans="1:3" ht="17.25" customHeight="1" x14ac:dyDescent="0.25">
      <c r="A5222" s="14" t="s">
        <v>3955</v>
      </c>
      <c r="B5222" s="14" t="s">
        <v>3956</v>
      </c>
      <c r="C5222" s="14" t="s">
        <v>942</v>
      </c>
    </row>
    <row r="5223" spans="1:3" ht="17.25" customHeight="1" x14ac:dyDescent="0.25">
      <c r="A5223" s="14" t="str">
        <f>"02004920357"</f>
        <v>02004920357</v>
      </c>
      <c r="B5223" s="14" t="s">
        <v>9594</v>
      </c>
      <c r="C5223" s="14" t="s">
        <v>942</v>
      </c>
    </row>
    <row r="5224" spans="1:3" ht="17.25" customHeight="1" x14ac:dyDescent="0.25">
      <c r="A5224" s="14" t="s">
        <v>9378</v>
      </c>
      <c r="B5224" s="14" t="s">
        <v>9379</v>
      </c>
      <c r="C5224" s="14" t="s">
        <v>942</v>
      </c>
    </row>
    <row r="5225" spans="1:3" ht="17.25" customHeight="1" x14ac:dyDescent="0.25">
      <c r="A5225" s="14" t="s">
        <v>9540</v>
      </c>
      <c r="B5225" s="14" t="s">
        <v>9541</v>
      </c>
      <c r="C5225" s="14" t="s">
        <v>942</v>
      </c>
    </row>
    <row r="5226" spans="1:3" ht="17.25" customHeight="1" x14ac:dyDescent="0.25">
      <c r="A5226" s="14" t="s">
        <v>3823</v>
      </c>
      <c r="B5226" s="14" t="s">
        <v>3824</v>
      </c>
      <c r="C5226" s="14" t="s">
        <v>942</v>
      </c>
    </row>
    <row r="5227" spans="1:3" ht="17.25" customHeight="1" x14ac:dyDescent="0.25">
      <c r="A5227" s="14" t="s">
        <v>4249</v>
      </c>
      <c r="B5227" s="14" t="s">
        <v>4250</v>
      </c>
      <c r="C5227" s="14" t="s">
        <v>942</v>
      </c>
    </row>
    <row r="5228" spans="1:3" ht="17.25" customHeight="1" x14ac:dyDescent="0.25">
      <c r="A5228" s="14" t="s">
        <v>9371</v>
      </c>
      <c r="B5228" s="14" t="s">
        <v>9372</v>
      </c>
      <c r="C5228" s="14" t="s">
        <v>942</v>
      </c>
    </row>
    <row r="5229" spans="1:3" ht="17.25" customHeight="1" x14ac:dyDescent="0.25">
      <c r="A5229" s="14" t="str">
        <f>"00126840354"</f>
        <v>00126840354</v>
      </c>
      <c r="B5229" s="14" t="s">
        <v>5416</v>
      </c>
      <c r="C5229" s="14" t="s">
        <v>942</v>
      </c>
    </row>
    <row r="5230" spans="1:3" ht="17.25" customHeight="1" x14ac:dyDescent="0.25">
      <c r="A5230" s="14" t="s">
        <v>8818</v>
      </c>
      <c r="B5230" s="14" t="s">
        <v>8819</v>
      </c>
      <c r="C5230" s="14" t="s">
        <v>942</v>
      </c>
    </row>
    <row r="5231" spans="1:3" ht="17.25" customHeight="1" x14ac:dyDescent="0.25">
      <c r="A5231" s="14" t="s">
        <v>9368</v>
      </c>
      <c r="B5231" s="14" t="s">
        <v>9369</v>
      </c>
      <c r="C5231" s="14" t="s">
        <v>942</v>
      </c>
    </row>
    <row r="5232" spans="1:3" ht="17.25" customHeight="1" x14ac:dyDescent="0.25">
      <c r="A5232" s="14" t="str">
        <f>"01658030356"</f>
        <v>01658030356</v>
      </c>
      <c r="B5232" s="14" t="s">
        <v>4900</v>
      </c>
      <c r="C5232" s="14" t="s">
        <v>942</v>
      </c>
    </row>
    <row r="5233" spans="1:3" ht="17.25" customHeight="1" x14ac:dyDescent="0.25">
      <c r="A5233" s="14" t="s">
        <v>9265</v>
      </c>
      <c r="B5233" s="14" t="s">
        <v>9266</v>
      </c>
      <c r="C5233" s="14" t="s">
        <v>942</v>
      </c>
    </row>
    <row r="5234" spans="1:3" ht="17.25" customHeight="1" x14ac:dyDescent="0.25">
      <c r="A5234" s="14" t="str">
        <f>"00272170358"</f>
        <v>00272170358</v>
      </c>
      <c r="B5234" s="14" t="s">
        <v>4352</v>
      </c>
      <c r="C5234" s="14" t="s">
        <v>942</v>
      </c>
    </row>
    <row r="5235" spans="1:3" ht="17.25" customHeight="1" x14ac:dyDescent="0.25">
      <c r="A5235" s="14" t="s">
        <v>9117</v>
      </c>
      <c r="B5235" s="14" t="s">
        <v>9118</v>
      </c>
      <c r="C5235" s="14" t="s">
        <v>942</v>
      </c>
    </row>
    <row r="5236" spans="1:3" ht="17.25" customHeight="1" x14ac:dyDescent="0.25">
      <c r="A5236" s="14" t="str">
        <f>"02740640350"</f>
        <v>02740640350</v>
      </c>
      <c r="B5236" s="14" t="s">
        <v>9633</v>
      </c>
      <c r="C5236" s="14" t="s">
        <v>942</v>
      </c>
    </row>
    <row r="5237" spans="1:3" ht="17.25" customHeight="1" x14ac:dyDescent="0.25">
      <c r="A5237" s="14" t="s">
        <v>9008</v>
      </c>
      <c r="B5237" s="14" t="s">
        <v>9009</v>
      </c>
      <c r="C5237" s="14" t="s">
        <v>942</v>
      </c>
    </row>
    <row r="5238" spans="1:3" ht="17.25" customHeight="1" x14ac:dyDescent="0.25">
      <c r="A5238" s="14" t="s">
        <v>4525</v>
      </c>
      <c r="B5238" s="14" t="s">
        <v>4526</v>
      </c>
      <c r="C5238" s="14" t="s">
        <v>942</v>
      </c>
    </row>
    <row r="5239" spans="1:3" ht="17.25" customHeight="1" x14ac:dyDescent="0.25">
      <c r="A5239" s="14" t="s">
        <v>4004</v>
      </c>
      <c r="B5239" s="14" t="s">
        <v>4005</v>
      </c>
      <c r="C5239" s="14" t="s">
        <v>942</v>
      </c>
    </row>
    <row r="5240" spans="1:3" ht="17.25" customHeight="1" x14ac:dyDescent="0.25">
      <c r="A5240" s="14" t="str">
        <f>"02532380355"</f>
        <v>02532380355</v>
      </c>
      <c r="B5240" s="14" t="s">
        <v>8855</v>
      </c>
      <c r="C5240" s="14" t="s">
        <v>942</v>
      </c>
    </row>
    <row r="5241" spans="1:3" ht="17.25" customHeight="1" x14ac:dyDescent="0.25">
      <c r="A5241" s="14" t="s">
        <v>8868</v>
      </c>
      <c r="B5241" s="14" t="s">
        <v>8869</v>
      </c>
      <c r="C5241" s="14" t="s">
        <v>942</v>
      </c>
    </row>
    <row r="5242" spans="1:3" ht="17.25" customHeight="1" x14ac:dyDescent="0.25">
      <c r="A5242" s="14" t="s">
        <v>3885</v>
      </c>
      <c r="B5242" s="14" t="s">
        <v>3886</v>
      </c>
      <c r="C5242" s="14" t="s">
        <v>942</v>
      </c>
    </row>
    <row r="5243" spans="1:3" ht="17.25" customHeight="1" x14ac:dyDescent="0.25">
      <c r="A5243" s="14" t="str">
        <f>"00575730353"</f>
        <v>00575730353</v>
      </c>
      <c r="B5243" s="14" t="s">
        <v>4110</v>
      </c>
      <c r="C5243" s="14" t="s">
        <v>942</v>
      </c>
    </row>
    <row r="5244" spans="1:3" ht="17.25" customHeight="1" x14ac:dyDescent="0.25">
      <c r="A5244" s="14" t="s">
        <v>9442</v>
      </c>
      <c r="B5244" s="14" t="s">
        <v>9443</v>
      </c>
      <c r="C5244" s="14" t="s">
        <v>942</v>
      </c>
    </row>
    <row r="5245" spans="1:3" ht="17.25" customHeight="1" x14ac:dyDescent="0.25">
      <c r="A5245" s="14" t="str">
        <f>"01694320357"</f>
        <v>01694320357</v>
      </c>
      <c r="B5245" s="14" t="s">
        <v>9384</v>
      </c>
      <c r="C5245" s="14" t="s">
        <v>942</v>
      </c>
    </row>
    <row r="5246" spans="1:3" ht="17.25" customHeight="1" x14ac:dyDescent="0.25">
      <c r="A5246" s="14" t="s">
        <v>4343</v>
      </c>
      <c r="B5246" s="14" t="s">
        <v>4344</v>
      </c>
      <c r="C5246" s="14" t="s">
        <v>942</v>
      </c>
    </row>
    <row r="5247" spans="1:3" ht="17.25" customHeight="1" x14ac:dyDescent="0.25">
      <c r="A5247" s="14" t="s">
        <v>8974</v>
      </c>
      <c r="B5247" s="14" t="s">
        <v>8975</v>
      </c>
      <c r="C5247" s="14" t="s">
        <v>942</v>
      </c>
    </row>
    <row r="5248" spans="1:3" ht="17.25" customHeight="1" x14ac:dyDescent="0.25">
      <c r="A5248" s="14" t="str">
        <f>"00298160359"</f>
        <v>00298160359</v>
      </c>
      <c r="B5248" s="14" t="s">
        <v>4745</v>
      </c>
      <c r="C5248" s="14" t="s">
        <v>942</v>
      </c>
    </row>
    <row r="5249" spans="1:3" ht="17.25" customHeight="1" x14ac:dyDescent="0.25">
      <c r="A5249" s="14" t="s">
        <v>8937</v>
      </c>
      <c r="B5249" s="14" t="s">
        <v>8938</v>
      </c>
      <c r="C5249" s="14" t="s">
        <v>942</v>
      </c>
    </row>
    <row r="5250" spans="1:3" ht="17.25" customHeight="1" x14ac:dyDescent="0.25">
      <c r="A5250" s="14" t="str">
        <f>"01412510354"</f>
        <v>01412510354</v>
      </c>
      <c r="B5250" s="14" t="s">
        <v>3737</v>
      </c>
      <c r="C5250" s="14" t="s">
        <v>942</v>
      </c>
    </row>
    <row r="5251" spans="1:3" ht="17.25" customHeight="1" x14ac:dyDescent="0.25">
      <c r="A5251" s="14" t="str">
        <f>"01973730359"</f>
        <v>01973730359</v>
      </c>
      <c r="B5251" s="14" t="s">
        <v>4045</v>
      </c>
      <c r="C5251" s="14" t="s">
        <v>942</v>
      </c>
    </row>
    <row r="5252" spans="1:3" ht="17.25" customHeight="1" x14ac:dyDescent="0.25">
      <c r="A5252" s="14" t="str">
        <f>"00508540358"</f>
        <v>00508540358</v>
      </c>
      <c r="B5252" s="14" t="s">
        <v>9571</v>
      </c>
      <c r="C5252" s="14" t="s">
        <v>942</v>
      </c>
    </row>
    <row r="5253" spans="1:3" ht="17.25" customHeight="1" x14ac:dyDescent="0.25">
      <c r="A5253" s="14" t="str">
        <f>"00564230357"</f>
        <v>00564230357</v>
      </c>
      <c r="B5253" s="14" t="s">
        <v>4242</v>
      </c>
      <c r="C5253" s="14" t="s">
        <v>942</v>
      </c>
    </row>
    <row r="5254" spans="1:3" ht="17.25" customHeight="1" x14ac:dyDescent="0.25">
      <c r="A5254" s="14" t="str">
        <f>"02471710356"</f>
        <v>02471710356</v>
      </c>
      <c r="B5254" s="14" t="s">
        <v>4519</v>
      </c>
      <c r="C5254" s="14" t="s">
        <v>942</v>
      </c>
    </row>
    <row r="5255" spans="1:3" ht="17.25" customHeight="1" x14ac:dyDescent="0.25">
      <c r="A5255" s="14" t="str">
        <f>"02207590353"</f>
        <v>02207590353</v>
      </c>
      <c r="B5255" s="14" t="s">
        <v>9188</v>
      </c>
      <c r="C5255" s="14" t="s">
        <v>942</v>
      </c>
    </row>
    <row r="5256" spans="1:3" ht="17.25" customHeight="1" x14ac:dyDescent="0.25">
      <c r="A5256" s="14" t="str">
        <f>"02530150354"</f>
        <v>02530150354</v>
      </c>
      <c r="B5256" s="14" t="s">
        <v>4750</v>
      </c>
      <c r="C5256" s="14" t="s">
        <v>942</v>
      </c>
    </row>
    <row r="5257" spans="1:3" ht="17.25" customHeight="1" x14ac:dyDescent="0.25">
      <c r="A5257" s="14" t="str">
        <f>"01659330359"</f>
        <v>01659330359</v>
      </c>
      <c r="B5257" s="14" t="s">
        <v>9267</v>
      </c>
      <c r="C5257" s="14" t="s">
        <v>942</v>
      </c>
    </row>
    <row r="5258" spans="1:3" ht="17.25" customHeight="1" x14ac:dyDescent="0.25">
      <c r="A5258" s="14" t="str">
        <f>"00562510354"</f>
        <v>00562510354</v>
      </c>
      <c r="B5258" s="14" t="s">
        <v>4261</v>
      </c>
      <c r="C5258" s="14" t="s">
        <v>942</v>
      </c>
    </row>
    <row r="5259" spans="1:3" ht="17.25" customHeight="1" x14ac:dyDescent="0.25">
      <c r="A5259" s="14" t="str">
        <f>"02390270359"</f>
        <v>02390270359</v>
      </c>
      <c r="B5259" s="14" t="s">
        <v>4059</v>
      </c>
      <c r="C5259" s="14" t="s">
        <v>942</v>
      </c>
    </row>
    <row r="5260" spans="1:3" ht="17.25" customHeight="1" x14ac:dyDescent="0.25">
      <c r="A5260" s="14" t="str">
        <f>"02768030351"</f>
        <v>02768030351</v>
      </c>
      <c r="B5260" s="14" t="s">
        <v>8851</v>
      </c>
      <c r="C5260" s="14" t="s">
        <v>942</v>
      </c>
    </row>
    <row r="5261" spans="1:3" ht="17.25" customHeight="1" x14ac:dyDescent="0.25">
      <c r="A5261" s="14" t="str">
        <f>"02708610353"</f>
        <v>02708610353</v>
      </c>
      <c r="B5261" s="14" t="s">
        <v>4639</v>
      </c>
      <c r="C5261" s="14" t="s">
        <v>942</v>
      </c>
    </row>
    <row r="5262" spans="1:3" ht="17.25" customHeight="1" x14ac:dyDescent="0.25">
      <c r="A5262" s="14" t="str">
        <f>"01953170352"</f>
        <v>01953170352</v>
      </c>
      <c r="B5262" s="14" t="s">
        <v>4351</v>
      </c>
      <c r="C5262" s="14" t="s">
        <v>942</v>
      </c>
    </row>
    <row r="5263" spans="1:3" ht="17.25" customHeight="1" x14ac:dyDescent="0.25">
      <c r="A5263" s="14" t="str">
        <f>"01979990353"</f>
        <v>01979990353</v>
      </c>
      <c r="B5263" s="14" t="s">
        <v>4622</v>
      </c>
      <c r="C5263" s="14" t="s">
        <v>942</v>
      </c>
    </row>
    <row r="5264" spans="1:3" ht="17.25" customHeight="1" x14ac:dyDescent="0.25">
      <c r="A5264" s="14" t="str">
        <f>"02679660353"</f>
        <v>02679660353</v>
      </c>
      <c r="B5264" s="14" t="s">
        <v>8939</v>
      </c>
      <c r="C5264" s="14" t="s">
        <v>942</v>
      </c>
    </row>
    <row r="5265" spans="1:3" ht="17.25" customHeight="1" x14ac:dyDescent="0.25">
      <c r="A5265" s="14" t="str">
        <f>"02215640356"</f>
        <v>02215640356</v>
      </c>
      <c r="B5265" s="14" t="s">
        <v>3739</v>
      </c>
      <c r="C5265" s="14" t="s">
        <v>942</v>
      </c>
    </row>
    <row r="5266" spans="1:3" ht="17.25" customHeight="1" x14ac:dyDescent="0.25">
      <c r="A5266" s="14" t="str">
        <f>"00455530352"</f>
        <v>00455530352</v>
      </c>
      <c r="B5266" s="14" t="s">
        <v>9531</v>
      </c>
      <c r="C5266" s="14" t="s">
        <v>942</v>
      </c>
    </row>
    <row r="5267" spans="1:3" ht="17.25" customHeight="1" x14ac:dyDescent="0.25">
      <c r="A5267" s="14" t="str">
        <f>"02036480354"</f>
        <v>02036480354</v>
      </c>
      <c r="B5267" s="14" t="s">
        <v>9458</v>
      </c>
      <c r="C5267" s="14" t="s">
        <v>942</v>
      </c>
    </row>
    <row r="5268" spans="1:3" ht="17.25" customHeight="1" x14ac:dyDescent="0.25">
      <c r="A5268" s="14" t="str">
        <f>"01531930350"</f>
        <v>01531930350</v>
      </c>
      <c r="B5268" s="14" t="s">
        <v>9232</v>
      </c>
      <c r="C5268" s="14" t="s">
        <v>942</v>
      </c>
    </row>
    <row r="5269" spans="1:3" ht="17.25" customHeight="1" x14ac:dyDescent="0.25">
      <c r="A5269" s="14" t="str">
        <f>"01766650350"</f>
        <v>01766650350</v>
      </c>
      <c r="B5269" s="14" t="s">
        <v>4774</v>
      </c>
      <c r="C5269" s="14" t="s">
        <v>942</v>
      </c>
    </row>
    <row r="5270" spans="1:3" ht="17.25" customHeight="1" x14ac:dyDescent="0.25">
      <c r="A5270" s="14" t="str">
        <f>"02818150357"</f>
        <v>02818150357</v>
      </c>
      <c r="B5270" s="14" t="s">
        <v>9084</v>
      </c>
      <c r="C5270" s="14" t="s">
        <v>942</v>
      </c>
    </row>
    <row r="5271" spans="1:3" ht="17.25" customHeight="1" x14ac:dyDescent="0.25">
      <c r="A5271" s="14" t="str">
        <f>"02037330350"</f>
        <v>02037330350</v>
      </c>
      <c r="B5271" s="14" t="s">
        <v>9639</v>
      </c>
      <c r="C5271" s="14" t="s">
        <v>942</v>
      </c>
    </row>
    <row r="5272" spans="1:3" ht="17.25" customHeight="1" x14ac:dyDescent="0.25">
      <c r="A5272" s="14" t="str">
        <f>"02442900359"</f>
        <v>02442900359</v>
      </c>
      <c r="B5272" s="14" t="s">
        <v>9124</v>
      </c>
      <c r="C5272" s="14" t="s">
        <v>942</v>
      </c>
    </row>
    <row r="5273" spans="1:3" ht="17.25" customHeight="1" x14ac:dyDescent="0.25">
      <c r="A5273" s="14" t="str">
        <f>"02817590355"</f>
        <v>02817590355</v>
      </c>
      <c r="B5273" s="14" t="s">
        <v>8920</v>
      </c>
      <c r="C5273" s="14" t="s">
        <v>942</v>
      </c>
    </row>
    <row r="5274" spans="1:3" ht="17.25" customHeight="1" x14ac:dyDescent="0.25">
      <c r="A5274" s="14" t="str">
        <f>"01946260351"</f>
        <v>01946260351</v>
      </c>
      <c r="B5274" s="14" t="s">
        <v>9448</v>
      </c>
      <c r="C5274" s="14" t="s">
        <v>942</v>
      </c>
    </row>
    <row r="5275" spans="1:3" ht="17.25" customHeight="1" x14ac:dyDescent="0.25">
      <c r="A5275" s="14" t="str">
        <f>"02033290350"</f>
        <v>02033290350</v>
      </c>
      <c r="B5275" s="14" t="s">
        <v>8673</v>
      </c>
      <c r="C5275" s="14" t="s">
        <v>942</v>
      </c>
    </row>
    <row r="5276" spans="1:3" ht="17.25" customHeight="1" x14ac:dyDescent="0.25">
      <c r="A5276" s="14" t="str">
        <f>"02723750358"</f>
        <v>02723750358</v>
      </c>
      <c r="B5276" s="14" t="s">
        <v>9392</v>
      </c>
      <c r="C5276" s="14" t="s">
        <v>942</v>
      </c>
    </row>
    <row r="5277" spans="1:3" ht="17.25" customHeight="1" x14ac:dyDescent="0.25">
      <c r="A5277" s="14" t="str">
        <f>"02805650351"</f>
        <v>02805650351</v>
      </c>
      <c r="B5277" s="14" t="s">
        <v>9511</v>
      </c>
      <c r="C5277" s="14" t="s">
        <v>942</v>
      </c>
    </row>
    <row r="5278" spans="1:3" ht="17.25" customHeight="1" x14ac:dyDescent="0.25">
      <c r="A5278" s="14" t="str">
        <f>"00604820357"</f>
        <v>00604820357</v>
      </c>
      <c r="B5278" s="14" t="s">
        <v>9395</v>
      </c>
      <c r="C5278" s="14" t="s">
        <v>942</v>
      </c>
    </row>
    <row r="5279" spans="1:3" ht="17.25" customHeight="1" x14ac:dyDescent="0.25">
      <c r="A5279" s="14" t="str">
        <f>"02210220352"</f>
        <v>02210220352</v>
      </c>
      <c r="B5279" s="14" t="s">
        <v>3817</v>
      </c>
      <c r="C5279" s="14" t="s">
        <v>942</v>
      </c>
    </row>
    <row r="5280" spans="1:3" ht="17.25" customHeight="1" x14ac:dyDescent="0.25">
      <c r="A5280" s="14" t="str">
        <f>"02862830359"</f>
        <v>02862830359</v>
      </c>
      <c r="B5280" s="14" t="s">
        <v>9127</v>
      </c>
      <c r="C5280" s="14" t="s">
        <v>942</v>
      </c>
    </row>
    <row r="5281" spans="1:3" ht="17.25" customHeight="1" x14ac:dyDescent="0.25">
      <c r="A5281" s="14" t="str">
        <f>"02755650351"</f>
        <v>02755650351</v>
      </c>
      <c r="B5281" s="14" t="s">
        <v>9504</v>
      </c>
      <c r="C5281" s="14" t="s">
        <v>942</v>
      </c>
    </row>
    <row r="5282" spans="1:3" ht="17.25" customHeight="1" x14ac:dyDescent="0.25">
      <c r="A5282" s="14" t="str">
        <f>"02862810351"</f>
        <v>02862810351</v>
      </c>
      <c r="B5282" s="14" t="s">
        <v>9244</v>
      </c>
      <c r="C5282" s="14" t="s">
        <v>942</v>
      </c>
    </row>
    <row r="5283" spans="1:3" ht="17.25" customHeight="1" x14ac:dyDescent="0.25">
      <c r="A5283" s="14" t="str">
        <f>"02921220352"</f>
        <v>02921220352</v>
      </c>
      <c r="B5283" s="14" t="s">
        <v>9561</v>
      </c>
      <c r="C5283" s="14" t="s">
        <v>942</v>
      </c>
    </row>
    <row r="5284" spans="1:3" ht="17.25" customHeight="1" x14ac:dyDescent="0.25">
      <c r="A5284" s="14" t="str">
        <f>"02730670359"</f>
        <v>02730670359</v>
      </c>
      <c r="B5284" s="14" t="s">
        <v>9391</v>
      </c>
      <c r="C5284" s="14" t="s">
        <v>942</v>
      </c>
    </row>
    <row r="5285" spans="1:3" ht="17.25" customHeight="1" x14ac:dyDescent="0.25">
      <c r="A5285" s="14" t="str">
        <f>"00576540355"</f>
        <v>00576540355</v>
      </c>
      <c r="B5285" s="14" t="s">
        <v>9204</v>
      </c>
      <c r="C5285" s="14" t="s">
        <v>942</v>
      </c>
    </row>
    <row r="5286" spans="1:3" ht="17.25" customHeight="1" x14ac:dyDescent="0.25">
      <c r="A5286" s="14" t="str">
        <f>"02409170350"</f>
        <v>02409170350</v>
      </c>
      <c r="B5286" s="14" t="s">
        <v>9517</v>
      </c>
      <c r="C5286" s="14" t="s">
        <v>942</v>
      </c>
    </row>
    <row r="5287" spans="1:3" ht="17.25" customHeight="1" x14ac:dyDescent="0.25">
      <c r="A5287" s="14" t="str">
        <f>"01955180359"</f>
        <v>01955180359</v>
      </c>
      <c r="B5287" s="14" t="s">
        <v>9102</v>
      </c>
      <c r="C5287" s="14" t="s">
        <v>942</v>
      </c>
    </row>
    <row r="5288" spans="1:3" ht="17.25" customHeight="1" x14ac:dyDescent="0.25">
      <c r="A5288" s="14" t="str">
        <f>"00753090356"</f>
        <v>00753090356</v>
      </c>
      <c r="B5288" s="14" t="s">
        <v>8152</v>
      </c>
      <c r="C5288" s="14" t="s">
        <v>942</v>
      </c>
    </row>
    <row r="5289" spans="1:3" ht="17.25" customHeight="1" x14ac:dyDescent="0.25">
      <c r="A5289" s="14" t="str">
        <f>"02284240351"</f>
        <v>02284240351</v>
      </c>
      <c r="B5289" s="14" t="s">
        <v>4603</v>
      </c>
      <c r="C5289" s="14" t="s">
        <v>942</v>
      </c>
    </row>
    <row r="5290" spans="1:3" ht="17.25" customHeight="1" x14ac:dyDescent="0.25">
      <c r="A5290" s="14" t="str">
        <f>"02403500354"</f>
        <v>02403500354</v>
      </c>
      <c r="B5290" s="14" t="s">
        <v>6762</v>
      </c>
      <c r="C5290" s="14" t="s">
        <v>942</v>
      </c>
    </row>
    <row r="5291" spans="1:3" ht="17.25" customHeight="1" x14ac:dyDescent="0.25">
      <c r="A5291" s="14" t="s">
        <v>3836</v>
      </c>
      <c r="B5291" s="14" t="s">
        <v>3837</v>
      </c>
      <c r="C5291" s="14" t="s">
        <v>942</v>
      </c>
    </row>
    <row r="5292" spans="1:3" ht="17.25" customHeight="1" x14ac:dyDescent="0.25">
      <c r="A5292" s="14" t="s">
        <v>3959</v>
      </c>
      <c r="B5292" s="14" t="s">
        <v>3960</v>
      </c>
      <c r="C5292" s="14" t="s">
        <v>942</v>
      </c>
    </row>
    <row r="5293" spans="1:3" ht="17.25" customHeight="1" x14ac:dyDescent="0.25">
      <c r="A5293" s="14" t="s">
        <v>4345</v>
      </c>
      <c r="B5293" s="14" t="s">
        <v>4346</v>
      </c>
      <c r="C5293" s="14" t="s">
        <v>942</v>
      </c>
    </row>
    <row r="5294" spans="1:3" ht="17.25" customHeight="1" x14ac:dyDescent="0.25">
      <c r="A5294" s="14" t="str">
        <f>"01975860352"</f>
        <v>01975860352</v>
      </c>
      <c r="B5294" s="14" t="s">
        <v>9614</v>
      </c>
      <c r="C5294" s="14" t="s">
        <v>942</v>
      </c>
    </row>
    <row r="5295" spans="1:3" ht="17.25" customHeight="1" x14ac:dyDescent="0.25">
      <c r="A5295" s="14" t="str">
        <f>"01232320356"</f>
        <v>01232320356</v>
      </c>
      <c r="B5295" s="14" t="s">
        <v>3816</v>
      </c>
      <c r="C5295" s="14" t="s">
        <v>942</v>
      </c>
    </row>
    <row r="5296" spans="1:3" ht="17.25" customHeight="1" x14ac:dyDescent="0.25">
      <c r="A5296" s="14" t="s">
        <v>3953</v>
      </c>
      <c r="B5296" s="14" t="s">
        <v>3954</v>
      </c>
      <c r="C5296" s="14" t="s">
        <v>942</v>
      </c>
    </row>
    <row r="5297" spans="1:3" ht="17.25" customHeight="1" x14ac:dyDescent="0.25">
      <c r="A5297" s="14" t="s">
        <v>9051</v>
      </c>
      <c r="B5297" s="14" t="s">
        <v>9052</v>
      </c>
      <c r="C5297" s="14" t="s">
        <v>942</v>
      </c>
    </row>
    <row r="5298" spans="1:3" ht="17.25" customHeight="1" x14ac:dyDescent="0.25">
      <c r="A5298" s="14" t="s">
        <v>4566</v>
      </c>
      <c r="B5298" s="14" t="s">
        <v>4567</v>
      </c>
      <c r="C5298" s="14" t="s">
        <v>942</v>
      </c>
    </row>
    <row r="5299" spans="1:3" ht="17.25" customHeight="1" x14ac:dyDescent="0.25">
      <c r="A5299" s="14" t="s">
        <v>9415</v>
      </c>
      <c r="B5299" s="14" t="s">
        <v>9416</v>
      </c>
      <c r="C5299" s="14" t="s">
        <v>942</v>
      </c>
    </row>
    <row r="5300" spans="1:3" ht="17.25" customHeight="1" x14ac:dyDescent="0.25">
      <c r="A5300" s="14" t="s">
        <v>4610</v>
      </c>
      <c r="B5300" s="14" t="s">
        <v>4611</v>
      </c>
      <c r="C5300" s="14" t="s">
        <v>942</v>
      </c>
    </row>
    <row r="5301" spans="1:3" ht="17.25" customHeight="1" x14ac:dyDescent="0.25">
      <c r="A5301" s="14" t="s">
        <v>8862</v>
      </c>
      <c r="B5301" s="14" t="s">
        <v>8863</v>
      </c>
      <c r="C5301" s="14" t="s">
        <v>942</v>
      </c>
    </row>
    <row r="5302" spans="1:3" ht="17.25" customHeight="1" x14ac:dyDescent="0.25">
      <c r="A5302" s="14" t="str">
        <f>"02774790352"</f>
        <v>02774790352</v>
      </c>
      <c r="B5302" s="14" t="s">
        <v>9524</v>
      </c>
      <c r="C5302" s="14" t="s">
        <v>942</v>
      </c>
    </row>
    <row r="5303" spans="1:3" ht="17.25" customHeight="1" x14ac:dyDescent="0.25">
      <c r="A5303" s="14" t="s">
        <v>4759</v>
      </c>
      <c r="B5303" s="14" t="s">
        <v>4760</v>
      </c>
      <c r="C5303" s="14" t="s">
        <v>942</v>
      </c>
    </row>
    <row r="5304" spans="1:3" ht="17.25" customHeight="1" x14ac:dyDescent="0.25">
      <c r="A5304" s="14" t="s">
        <v>9162</v>
      </c>
      <c r="B5304" s="14" t="s">
        <v>9163</v>
      </c>
      <c r="C5304" s="14" t="s">
        <v>942</v>
      </c>
    </row>
    <row r="5305" spans="1:3" ht="17.25" customHeight="1" x14ac:dyDescent="0.25">
      <c r="A5305" s="14" t="s">
        <v>4041</v>
      </c>
      <c r="B5305" s="14" t="s">
        <v>4042</v>
      </c>
      <c r="C5305" s="14" t="s">
        <v>942</v>
      </c>
    </row>
    <row r="5306" spans="1:3" ht="17.25" customHeight="1" x14ac:dyDescent="0.25">
      <c r="A5306" s="14" t="s">
        <v>4572</v>
      </c>
      <c r="B5306" s="14" t="s">
        <v>4573</v>
      </c>
      <c r="C5306" s="14" t="s">
        <v>942</v>
      </c>
    </row>
    <row r="5307" spans="1:3" ht="17.25" customHeight="1" x14ac:dyDescent="0.25">
      <c r="A5307" s="14" t="s">
        <v>4087</v>
      </c>
      <c r="B5307" s="14" t="s">
        <v>4088</v>
      </c>
      <c r="C5307" s="14" t="s">
        <v>942</v>
      </c>
    </row>
    <row r="5308" spans="1:3" ht="17.25" customHeight="1" x14ac:dyDescent="0.25">
      <c r="A5308" s="14" t="s">
        <v>4648</v>
      </c>
      <c r="B5308" s="14" t="s">
        <v>4649</v>
      </c>
      <c r="C5308" s="14" t="s">
        <v>942</v>
      </c>
    </row>
    <row r="5309" spans="1:3" ht="17.25" customHeight="1" x14ac:dyDescent="0.25">
      <c r="A5309" s="14" t="s">
        <v>9223</v>
      </c>
      <c r="B5309" s="14" t="s">
        <v>9224</v>
      </c>
      <c r="C5309" s="14" t="s">
        <v>942</v>
      </c>
    </row>
    <row r="5310" spans="1:3" ht="17.25" customHeight="1" x14ac:dyDescent="0.25">
      <c r="A5310" s="14" t="s">
        <v>9029</v>
      </c>
      <c r="B5310" s="14" t="s">
        <v>9030</v>
      </c>
      <c r="C5310" s="14" t="s">
        <v>942</v>
      </c>
    </row>
    <row r="5311" spans="1:3" ht="17.25" customHeight="1" x14ac:dyDescent="0.25">
      <c r="A5311" s="14" t="str">
        <f>"00867510570"</f>
        <v>00867510570</v>
      </c>
      <c r="B5311" s="14" t="s">
        <v>9067</v>
      </c>
      <c r="C5311" s="14" t="s">
        <v>3774</v>
      </c>
    </row>
    <row r="5312" spans="1:3" ht="17.25" customHeight="1" x14ac:dyDescent="0.25">
      <c r="A5312" s="14" t="str">
        <f>"01087480578"</f>
        <v>01087480578</v>
      </c>
      <c r="B5312" s="14" t="s">
        <v>6751</v>
      </c>
      <c r="C5312" s="14" t="s">
        <v>3774</v>
      </c>
    </row>
    <row r="5313" spans="1:3" ht="17.25" customHeight="1" x14ac:dyDescent="0.25">
      <c r="A5313" s="14" t="str">
        <f>"00842440570"</f>
        <v>00842440570</v>
      </c>
      <c r="B5313" s="14" t="s">
        <v>6899</v>
      </c>
      <c r="C5313" s="14" t="s">
        <v>3774</v>
      </c>
    </row>
    <row r="5314" spans="1:3" ht="17.25" customHeight="1" x14ac:dyDescent="0.25">
      <c r="A5314" s="14" t="s">
        <v>6752</v>
      </c>
      <c r="B5314" s="14" t="s">
        <v>6753</v>
      </c>
      <c r="C5314" s="14" t="s">
        <v>3774</v>
      </c>
    </row>
    <row r="5315" spans="1:3" ht="17.25" customHeight="1" x14ac:dyDescent="0.25">
      <c r="A5315" s="14" t="s">
        <v>6577</v>
      </c>
      <c r="B5315" s="14" t="s">
        <v>6578</v>
      </c>
      <c r="C5315" s="14" t="s">
        <v>3774</v>
      </c>
    </row>
    <row r="5316" spans="1:3" ht="17.25" customHeight="1" x14ac:dyDescent="0.25">
      <c r="A5316" s="14" t="s">
        <v>3781</v>
      </c>
      <c r="B5316" s="14" t="s">
        <v>3782</v>
      </c>
      <c r="C5316" s="14" t="s">
        <v>3774</v>
      </c>
    </row>
    <row r="5317" spans="1:3" ht="17.25" customHeight="1" x14ac:dyDescent="0.25">
      <c r="A5317" s="14" t="s">
        <v>3802</v>
      </c>
      <c r="B5317" s="14" t="s">
        <v>3803</v>
      </c>
      <c r="C5317" s="14" t="s">
        <v>3774</v>
      </c>
    </row>
    <row r="5318" spans="1:3" ht="17.25" customHeight="1" x14ac:dyDescent="0.25">
      <c r="A5318" s="14" t="str">
        <f>"01017930577"</f>
        <v>01017930577</v>
      </c>
      <c r="B5318" s="14" t="s">
        <v>8348</v>
      </c>
      <c r="C5318" s="14" t="s">
        <v>3774</v>
      </c>
    </row>
    <row r="5319" spans="1:3" ht="17.25" customHeight="1" x14ac:dyDescent="0.25">
      <c r="A5319" s="14" t="str">
        <f>"00564730570"</f>
        <v>00564730570</v>
      </c>
      <c r="B5319" s="14" t="s">
        <v>6546</v>
      </c>
      <c r="C5319" s="14" t="s">
        <v>3774</v>
      </c>
    </row>
    <row r="5320" spans="1:3" ht="17.25" customHeight="1" x14ac:dyDescent="0.25">
      <c r="A5320" s="14" t="s">
        <v>6516</v>
      </c>
      <c r="B5320" s="14" t="s">
        <v>6517</v>
      </c>
      <c r="C5320" s="14" t="s">
        <v>3774</v>
      </c>
    </row>
    <row r="5321" spans="1:3" ht="17.25" customHeight="1" x14ac:dyDescent="0.25">
      <c r="A5321" s="14" t="s">
        <v>6482</v>
      </c>
      <c r="B5321" s="14" t="s">
        <v>6483</v>
      </c>
      <c r="C5321" s="14" t="s">
        <v>3774</v>
      </c>
    </row>
    <row r="5322" spans="1:3" ht="17.25" customHeight="1" x14ac:dyDescent="0.25">
      <c r="A5322" s="14" t="s">
        <v>6486</v>
      </c>
      <c r="B5322" s="14" t="s">
        <v>6487</v>
      </c>
      <c r="C5322" s="14" t="s">
        <v>3774</v>
      </c>
    </row>
    <row r="5323" spans="1:3" ht="17.25" customHeight="1" x14ac:dyDescent="0.25">
      <c r="A5323" s="14" t="s">
        <v>6631</v>
      </c>
      <c r="B5323" s="14" t="s">
        <v>6632</v>
      </c>
      <c r="C5323" s="14" t="s">
        <v>3774</v>
      </c>
    </row>
    <row r="5324" spans="1:3" ht="17.25" customHeight="1" x14ac:dyDescent="0.25">
      <c r="A5324" s="14" t="str">
        <f>"00765540570"</f>
        <v>00765540570</v>
      </c>
      <c r="B5324" s="14" t="s">
        <v>3773</v>
      </c>
      <c r="C5324" s="14" t="s">
        <v>3774</v>
      </c>
    </row>
    <row r="5325" spans="1:3" ht="17.25" customHeight="1" x14ac:dyDescent="0.25">
      <c r="A5325" s="14" t="str">
        <f>"00552270571"</f>
        <v>00552270571</v>
      </c>
      <c r="B5325" s="14" t="s">
        <v>7122</v>
      </c>
      <c r="C5325" s="14" t="s">
        <v>3774</v>
      </c>
    </row>
    <row r="5326" spans="1:3" ht="17.25" customHeight="1" x14ac:dyDescent="0.25">
      <c r="A5326" s="14" t="s">
        <v>7591</v>
      </c>
      <c r="B5326" s="14" t="s">
        <v>7592</v>
      </c>
      <c r="C5326" s="14" t="s">
        <v>3774</v>
      </c>
    </row>
    <row r="5327" spans="1:3" ht="17.25" customHeight="1" x14ac:dyDescent="0.25">
      <c r="A5327" s="14" t="s">
        <v>6500</v>
      </c>
      <c r="B5327" s="14" t="s">
        <v>6501</v>
      </c>
      <c r="C5327" s="14" t="s">
        <v>3774</v>
      </c>
    </row>
    <row r="5328" spans="1:3" ht="17.25" customHeight="1" x14ac:dyDescent="0.25">
      <c r="A5328" s="14" t="s">
        <v>6749</v>
      </c>
      <c r="B5328" s="14" t="s">
        <v>6750</v>
      </c>
      <c r="C5328" s="14" t="s">
        <v>3774</v>
      </c>
    </row>
    <row r="5329" spans="1:3" ht="17.25" customHeight="1" x14ac:dyDescent="0.25">
      <c r="A5329" s="14" t="str">
        <f>"00917520579"</f>
        <v>00917520579</v>
      </c>
      <c r="B5329" s="14" t="s">
        <v>3814</v>
      </c>
      <c r="C5329" s="14" t="s">
        <v>3774</v>
      </c>
    </row>
    <row r="5330" spans="1:3" ht="17.25" customHeight="1" x14ac:dyDescent="0.25">
      <c r="A5330" s="14" t="str">
        <f>"01041490572"</f>
        <v>01041490572</v>
      </c>
      <c r="B5330" s="14" t="s">
        <v>6481</v>
      </c>
      <c r="C5330" s="14" t="s">
        <v>3774</v>
      </c>
    </row>
    <row r="5331" spans="1:3" ht="17.25" customHeight="1" x14ac:dyDescent="0.25">
      <c r="A5331" s="14" t="str">
        <f>"01089400574"</f>
        <v>01089400574</v>
      </c>
      <c r="B5331" s="14" t="s">
        <v>6766</v>
      </c>
      <c r="C5331" s="14" t="s">
        <v>3774</v>
      </c>
    </row>
    <row r="5332" spans="1:3" ht="17.25" customHeight="1" x14ac:dyDescent="0.25">
      <c r="A5332" s="14" t="s">
        <v>6764</v>
      </c>
      <c r="B5332" s="14" t="s">
        <v>6765</v>
      </c>
      <c r="C5332" s="14" t="s">
        <v>3774</v>
      </c>
    </row>
    <row r="5333" spans="1:3" ht="17.25" customHeight="1" x14ac:dyDescent="0.25">
      <c r="A5333" s="14" t="s">
        <v>6494</v>
      </c>
      <c r="B5333" s="14" t="s">
        <v>6495</v>
      </c>
      <c r="C5333" s="14" t="s">
        <v>3774</v>
      </c>
    </row>
    <row r="5334" spans="1:3" ht="17.25" customHeight="1" x14ac:dyDescent="0.25">
      <c r="A5334" s="14" t="s">
        <v>6263</v>
      </c>
      <c r="B5334" s="14" t="s">
        <v>6499</v>
      </c>
      <c r="C5334" s="14" t="s">
        <v>3774</v>
      </c>
    </row>
    <row r="5335" spans="1:3" ht="17.25" customHeight="1" x14ac:dyDescent="0.25">
      <c r="A5335" s="14" t="s">
        <v>6263</v>
      </c>
      <c r="B5335" s="14" t="s">
        <v>6264</v>
      </c>
      <c r="C5335" s="14" t="s">
        <v>3774</v>
      </c>
    </row>
    <row r="5336" spans="1:3" ht="17.25" customHeight="1" x14ac:dyDescent="0.25">
      <c r="A5336" s="14" t="s">
        <v>6434</v>
      </c>
      <c r="B5336" s="14" t="s">
        <v>6435</v>
      </c>
      <c r="C5336" s="14" t="s">
        <v>3774</v>
      </c>
    </row>
    <row r="5337" spans="1:3" ht="17.25" customHeight="1" x14ac:dyDescent="0.25">
      <c r="A5337" s="14" t="s">
        <v>3775</v>
      </c>
      <c r="B5337" s="14" t="s">
        <v>3776</v>
      </c>
      <c r="C5337" s="14" t="s">
        <v>3774</v>
      </c>
    </row>
    <row r="5338" spans="1:3" ht="17.25" customHeight="1" x14ac:dyDescent="0.25">
      <c r="A5338" s="14" t="s">
        <v>6488</v>
      </c>
      <c r="B5338" s="14" t="s">
        <v>6489</v>
      </c>
      <c r="C5338" s="14" t="s">
        <v>3774</v>
      </c>
    </row>
    <row r="5339" spans="1:3" ht="17.25" customHeight="1" x14ac:dyDescent="0.25">
      <c r="A5339" s="14" t="s">
        <v>10230</v>
      </c>
      <c r="B5339" s="14" t="s">
        <v>10231</v>
      </c>
      <c r="C5339" s="14" t="s">
        <v>3774</v>
      </c>
    </row>
    <row r="5340" spans="1:3" ht="17.25" customHeight="1" x14ac:dyDescent="0.25">
      <c r="A5340" s="14" t="s">
        <v>6575</v>
      </c>
      <c r="B5340" s="14" t="s">
        <v>6576</v>
      </c>
      <c r="C5340" s="14" t="s">
        <v>3774</v>
      </c>
    </row>
    <row r="5341" spans="1:3" ht="17.25" customHeight="1" x14ac:dyDescent="0.25">
      <c r="A5341" s="14" t="s">
        <v>6573</v>
      </c>
      <c r="B5341" s="14" t="s">
        <v>6574</v>
      </c>
      <c r="C5341" s="14" t="s">
        <v>3774</v>
      </c>
    </row>
    <row r="5342" spans="1:3" ht="17.25" customHeight="1" x14ac:dyDescent="0.25">
      <c r="A5342" s="14">
        <v>80006990578</v>
      </c>
      <c r="B5342" s="14" t="s">
        <v>7713</v>
      </c>
      <c r="C5342" s="14" t="s">
        <v>3774</v>
      </c>
    </row>
    <row r="5343" spans="1:3" ht="17.25" customHeight="1" x14ac:dyDescent="0.25">
      <c r="A5343" s="14" t="str">
        <f>"01045760574"</f>
        <v>01045760574</v>
      </c>
      <c r="B5343" s="14" t="s">
        <v>6893</v>
      </c>
      <c r="C5343" s="14" t="s">
        <v>3774</v>
      </c>
    </row>
    <row r="5344" spans="1:3" ht="17.25" customHeight="1" x14ac:dyDescent="0.25">
      <c r="A5344" s="14" t="str">
        <f>"01155260571"</f>
        <v>01155260571</v>
      </c>
      <c r="B5344" s="14" t="s">
        <v>6617</v>
      </c>
      <c r="C5344" s="14" t="s">
        <v>3774</v>
      </c>
    </row>
    <row r="5345" spans="1:3" ht="17.25" customHeight="1" x14ac:dyDescent="0.25">
      <c r="A5345" s="14" t="str">
        <f>"01171580572"</f>
        <v>01171580572</v>
      </c>
      <c r="B5345" s="14" t="s">
        <v>6267</v>
      </c>
      <c r="C5345" s="14" t="s">
        <v>3774</v>
      </c>
    </row>
    <row r="5346" spans="1:3" ht="17.25" customHeight="1" x14ac:dyDescent="0.25">
      <c r="A5346" s="14" t="str">
        <f>"01171690579"</f>
        <v>01171690579</v>
      </c>
      <c r="B5346" s="14" t="s">
        <v>6366</v>
      </c>
      <c r="C5346" s="14" t="s">
        <v>3774</v>
      </c>
    </row>
    <row r="5347" spans="1:3" ht="17.25" customHeight="1" x14ac:dyDescent="0.25">
      <c r="A5347" s="14" t="s">
        <v>6636</v>
      </c>
      <c r="B5347" s="14" t="s">
        <v>6637</v>
      </c>
      <c r="C5347" s="14" t="s">
        <v>3774</v>
      </c>
    </row>
    <row r="5348" spans="1:3" ht="17.25" customHeight="1" x14ac:dyDescent="0.25">
      <c r="A5348" s="14" t="str">
        <f>"01285380414"</f>
        <v>01285380414</v>
      </c>
      <c r="B5348" s="14" t="s">
        <v>2553</v>
      </c>
      <c r="C5348" s="14" t="s">
        <v>919</v>
      </c>
    </row>
    <row r="5349" spans="1:3" ht="17.25" customHeight="1" x14ac:dyDescent="0.25">
      <c r="A5349" s="14" t="str">
        <f>"01219570411"</f>
        <v>01219570411</v>
      </c>
      <c r="B5349" s="14" t="s">
        <v>8484</v>
      </c>
      <c r="C5349" s="14" t="s">
        <v>919</v>
      </c>
    </row>
    <row r="5350" spans="1:3" ht="17.25" customHeight="1" x14ac:dyDescent="0.25">
      <c r="A5350" s="14" t="str">
        <f>"01146540412"</f>
        <v>01146540412</v>
      </c>
      <c r="B5350" s="14" t="s">
        <v>7604</v>
      </c>
      <c r="C5350" s="14" t="s">
        <v>919</v>
      </c>
    </row>
    <row r="5351" spans="1:3" ht="17.25" customHeight="1" x14ac:dyDescent="0.25">
      <c r="A5351" s="14" t="s">
        <v>1284</v>
      </c>
      <c r="B5351" s="14" t="s">
        <v>1285</v>
      </c>
      <c r="C5351" s="14" t="s">
        <v>919</v>
      </c>
    </row>
    <row r="5352" spans="1:3" ht="17.25" customHeight="1" x14ac:dyDescent="0.25">
      <c r="A5352" s="14" t="s">
        <v>4080</v>
      </c>
      <c r="B5352" s="14" t="s">
        <v>4081</v>
      </c>
      <c r="C5352" s="14" t="s">
        <v>919</v>
      </c>
    </row>
    <row r="5353" spans="1:3" ht="17.25" customHeight="1" x14ac:dyDescent="0.25">
      <c r="A5353" s="14" t="s">
        <v>917</v>
      </c>
      <c r="B5353" s="14" t="s">
        <v>918</v>
      </c>
      <c r="C5353" s="14" t="s">
        <v>919</v>
      </c>
    </row>
    <row r="5354" spans="1:3" ht="17.25" customHeight="1" x14ac:dyDescent="0.25">
      <c r="A5354" s="14" t="s">
        <v>920</v>
      </c>
      <c r="B5354" s="14" t="s">
        <v>921</v>
      </c>
      <c r="C5354" s="14" t="s">
        <v>919</v>
      </c>
    </row>
    <row r="5355" spans="1:3" ht="17.25" customHeight="1" x14ac:dyDescent="0.25">
      <c r="A5355" s="14" t="s">
        <v>4295</v>
      </c>
      <c r="B5355" s="14" t="s">
        <v>4296</v>
      </c>
      <c r="C5355" s="14" t="s">
        <v>919</v>
      </c>
    </row>
    <row r="5356" spans="1:3" ht="17.25" customHeight="1" x14ac:dyDescent="0.25">
      <c r="A5356" s="14" t="str">
        <f>"02368250409"</f>
        <v>02368250409</v>
      </c>
      <c r="B5356" s="14" t="s">
        <v>8483</v>
      </c>
      <c r="C5356" s="14" t="s">
        <v>919</v>
      </c>
    </row>
    <row r="5357" spans="1:3" ht="17.25" customHeight="1" x14ac:dyDescent="0.25">
      <c r="A5357" s="14" t="s">
        <v>4187</v>
      </c>
      <c r="B5357" s="14" t="s">
        <v>4188</v>
      </c>
      <c r="C5357" s="14" t="s">
        <v>919</v>
      </c>
    </row>
    <row r="5358" spans="1:3" ht="17.25" customHeight="1" x14ac:dyDescent="0.25">
      <c r="A5358" s="14" t="str">
        <f>"03754240400"</f>
        <v>03754240400</v>
      </c>
      <c r="B5358" s="14" t="s">
        <v>3210</v>
      </c>
      <c r="C5358" s="14" t="s">
        <v>919</v>
      </c>
    </row>
    <row r="5359" spans="1:3" ht="17.25" customHeight="1" x14ac:dyDescent="0.25">
      <c r="A5359" s="14" t="str">
        <f>"03743020400"</f>
        <v>03743020400</v>
      </c>
      <c r="B5359" s="14" t="s">
        <v>9164</v>
      </c>
      <c r="C5359" s="14" t="s">
        <v>919</v>
      </c>
    </row>
    <row r="5360" spans="1:3" ht="17.25" customHeight="1" x14ac:dyDescent="0.25">
      <c r="A5360" s="14" t="s">
        <v>7929</v>
      </c>
      <c r="B5360" s="14" t="s">
        <v>7930</v>
      </c>
      <c r="C5360" s="14" t="s">
        <v>919</v>
      </c>
    </row>
    <row r="5361" spans="1:3" ht="17.25" customHeight="1" x14ac:dyDescent="0.25">
      <c r="A5361" s="14" t="str">
        <f>"03834770400"</f>
        <v>03834770400</v>
      </c>
      <c r="B5361" s="14" t="s">
        <v>4032</v>
      </c>
      <c r="C5361" s="14" t="s">
        <v>919</v>
      </c>
    </row>
    <row r="5362" spans="1:3" ht="17.25" customHeight="1" x14ac:dyDescent="0.25">
      <c r="A5362" s="14" t="s">
        <v>5680</v>
      </c>
      <c r="B5362" s="14" t="s">
        <v>5681</v>
      </c>
      <c r="C5362" s="14" t="s">
        <v>919</v>
      </c>
    </row>
    <row r="5363" spans="1:3" ht="17.25" customHeight="1" x14ac:dyDescent="0.25">
      <c r="A5363" s="14" t="s">
        <v>4189</v>
      </c>
      <c r="B5363" s="14" t="s">
        <v>4190</v>
      </c>
      <c r="C5363" s="14" t="s">
        <v>919</v>
      </c>
    </row>
    <row r="5364" spans="1:3" ht="17.25" customHeight="1" x14ac:dyDescent="0.25">
      <c r="A5364" s="14" t="s">
        <v>4230</v>
      </c>
      <c r="B5364" s="14" t="s">
        <v>4231</v>
      </c>
      <c r="C5364" s="14" t="s">
        <v>919</v>
      </c>
    </row>
    <row r="5365" spans="1:3" ht="17.25" customHeight="1" x14ac:dyDescent="0.25">
      <c r="A5365" s="14" t="s">
        <v>4043</v>
      </c>
      <c r="B5365" s="14" t="s">
        <v>4044</v>
      </c>
      <c r="C5365" s="14" t="s">
        <v>919</v>
      </c>
    </row>
    <row r="5366" spans="1:3" ht="17.25" customHeight="1" x14ac:dyDescent="0.25">
      <c r="A5366" s="14" t="s">
        <v>1154</v>
      </c>
      <c r="B5366" s="14" t="s">
        <v>1155</v>
      </c>
      <c r="C5366" s="14" t="s">
        <v>919</v>
      </c>
    </row>
    <row r="5367" spans="1:3" ht="17.25" customHeight="1" x14ac:dyDescent="0.25">
      <c r="A5367" s="14" t="s">
        <v>3726</v>
      </c>
      <c r="B5367" s="14" t="s">
        <v>3727</v>
      </c>
      <c r="C5367" s="14" t="s">
        <v>919</v>
      </c>
    </row>
    <row r="5368" spans="1:3" ht="17.25" customHeight="1" x14ac:dyDescent="0.25">
      <c r="A5368" s="14" t="s">
        <v>5073</v>
      </c>
      <c r="B5368" s="14" t="s">
        <v>5074</v>
      </c>
      <c r="C5368" s="14" t="s">
        <v>919</v>
      </c>
    </row>
    <row r="5369" spans="1:3" ht="17.25" customHeight="1" x14ac:dyDescent="0.25">
      <c r="A5369" s="14" t="s">
        <v>5094</v>
      </c>
      <c r="B5369" s="14" t="s">
        <v>5095</v>
      </c>
      <c r="C5369" s="14" t="s">
        <v>919</v>
      </c>
    </row>
    <row r="5370" spans="1:3" ht="17.25" customHeight="1" x14ac:dyDescent="0.25">
      <c r="A5370" s="14" t="str">
        <f>"04192340406"</f>
        <v>04192340406</v>
      </c>
      <c r="B5370" s="14" t="s">
        <v>6684</v>
      </c>
      <c r="C5370" s="14" t="s">
        <v>919</v>
      </c>
    </row>
    <row r="5371" spans="1:3" ht="17.25" customHeight="1" x14ac:dyDescent="0.25">
      <c r="A5371" s="14" t="str">
        <f>"02493030403"</f>
        <v>02493030403</v>
      </c>
      <c r="B5371" s="14" t="s">
        <v>4035</v>
      </c>
      <c r="C5371" s="14" t="s">
        <v>919</v>
      </c>
    </row>
    <row r="5372" spans="1:3" ht="17.25" customHeight="1" x14ac:dyDescent="0.25">
      <c r="A5372" s="14" t="str">
        <f>"03499320400"</f>
        <v>03499320400</v>
      </c>
      <c r="B5372" s="14" t="s">
        <v>1402</v>
      </c>
      <c r="C5372" s="14" t="s">
        <v>919</v>
      </c>
    </row>
    <row r="5373" spans="1:3" ht="17.25" customHeight="1" x14ac:dyDescent="0.25">
      <c r="A5373" s="14" t="str">
        <f>"04068930405"</f>
        <v>04068930405</v>
      </c>
      <c r="B5373" s="14" t="s">
        <v>6957</v>
      </c>
      <c r="C5373" s="14" t="s">
        <v>919</v>
      </c>
    </row>
    <row r="5374" spans="1:3" ht="17.25" customHeight="1" x14ac:dyDescent="0.25">
      <c r="A5374" s="14" t="str">
        <f>"03139760403"</f>
        <v>03139760403</v>
      </c>
      <c r="B5374" s="14" t="s">
        <v>4031</v>
      </c>
      <c r="C5374" s="14" t="s">
        <v>919</v>
      </c>
    </row>
    <row r="5375" spans="1:3" ht="17.25" customHeight="1" x14ac:dyDescent="0.25">
      <c r="A5375" s="14" t="str">
        <f>"03513030407"</f>
        <v>03513030407</v>
      </c>
      <c r="B5375" s="14" t="s">
        <v>4034</v>
      </c>
      <c r="C5375" s="14" t="s">
        <v>919</v>
      </c>
    </row>
    <row r="5376" spans="1:3" ht="17.25" customHeight="1" x14ac:dyDescent="0.25">
      <c r="A5376" s="14" t="str">
        <f>"01178990402"</f>
        <v>01178990402</v>
      </c>
      <c r="B5376" s="14" t="s">
        <v>4033</v>
      </c>
      <c r="C5376" s="14" t="s">
        <v>919</v>
      </c>
    </row>
    <row r="5377" spans="1:3" ht="17.25" customHeight="1" x14ac:dyDescent="0.25">
      <c r="A5377" s="14" t="str">
        <f>"02409110406"</f>
        <v>02409110406</v>
      </c>
      <c r="B5377" s="14" t="s">
        <v>8473</v>
      </c>
      <c r="C5377" s="14" t="s">
        <v>919</v>
      </c>
    </row>
    <row r="5378" spans="1:3" ht="17.25" customHeight="1" x14ac:dyDescent="0.25">
      <c r="A5378" s="14" t="str">
        <f>"03713660409"</f>
        <v>03713660409</v>
      </c>
      <c r="B5378" s="14" t="s">
        <v>1405</v>
      </c>
      <c r="C5378" s="14" t="s">
        <v>919</v>
      </c>
    </row>
    <row r="5379" spans="1:3" ht="17.25" customHeight="1" x14ac:dyDescent="0.25">
      <c r="A5379" s="14" t="s">
        <v>1287</v>
      </c>
      <c r="B5379" s="14" t="s">
        <v>1288</v>
      </c>
      <c r="C5379" s="14" t="s">
        <v>919</v>
      </c>
    </row>
    <row r="5380" spans="1:3" ht="17.25" customHeight="1" x14ac:dyDescent="0.25">
      <c r="A5380" s="14" t="str">
        <f>"03746410400"</f>
        <v>03746410400</v>
      </c>
      <c r="B5380" s="14" t="s">
        <v>4039</v>
      </c>
      <c r="C5380" s="14" t="s">
        <v>919</v>
      </c>
    </row>
    <row r="5381" spans="1:3" ht="17.25" customHeight="1" x14ac:dyDescent="0.25">
      <c r="A5381" s="14" t="s">
        <v>8659</v>
      </c>
      <c r="B5381" s="14" t="s">
        <v>8660</v>
      </c>
      <c r="C5381" s="14" t="s">
        <v>919</v>
      </c>
    </row>
    <row r="5382" spans="1:3" ht="17.25" customHeight="1" x14ac:dyDescent="0.25">
      <c r="A5382" s="14" t="s">
        <v>7131</v>
      </c>
      <c r="B5382" s="14" t="s">
        <v>7132</v>
      </c>
      <c r="C5382" s="14" t="s">
        <v>919</v>
      </c>
    </row>
    <row r="5383" spans="1:3" ht="17.25" customHeight="1" x14ac:dyDescent="0.25">
      <c r="A5383" s="14" t="s">
        <v>6945</v>
      </c>
      <c r="B5383" s="14" t="s">
        <v>6946</v>
      </c>
      <c r="C5383" s="14" t="s">
        <v>919</v>
      </c>
    </row>
    <row r="5384" spans="1:3" ht="17.25" customHeight="1" x14ac:dyDescent="0.25">
      <c r="A5384" s="14" t="s">
        <v>1174</v>
      </c>
      <c r="B5384" s="14" t="s">
        <v>1175</v>
      </c>
      <c r="C5384" s="14" t="s">
        <v>919</v>
      </c>
    </row>
    <row r="5385" spans="1:3" ht="17.25" customHeight="1" x14ac:dyDescent="0.25">
      <c r="A5385" s="14" t="str">
        <f>"00812260560"</f>
        <v>00812260560</v>
      </c>
      <c r="B5385" s="14" t="s">
        <v>6736</v>
      </c>
      <c r="C5385" s="14" t="s">
        <v>59</v>
      </c>
    </row>
    <row r="5386" spans="1:3" ht="17.25" customHeight="1" x14ac:dyDescent="0.25">
      <c r="A5386" s="14" t="s">
        <v>600</v>
      </c>
      <c r="B5386" s="14" t="s">
        <v>601</v>
      </c>
      <c r="C5386" s="14" t="s">
        <v>59</v>
      </c>
    </row>
    <row r="5387" spans="1:3" ht="17.25" customHeight="1" x14ac:dyDescent="0.25">
      <c r="A5387" s="14" t="s">
        <v>602</v>
      </c>
      <c r="B5387" s="14" t="s">
        <v>603</v>
      </c>
      <c r="C5387" s="14" t="s">
        <v>59</v>
      </c>
    </row>
    <row r="5388" spans="1:3" ht="17.25" customHeight="1" x14ac:dyDescent="0.25">
      <c r="A5388" s="14" t="str">
        <f>"08992751001"</f>
        <v>08992751001</v>
      </c>
      <c r="B5388" s="14" t="s">
        <v>6479</v>
      </c>
      <c r="C5388" s="14" t="s">
        <v>59</v>
      </c>
    </row>
    <row r="5389" spans="1:3" ht="17.25" customHeight="1" x14ac:dyDescent="0.25">
      <c r="A5389" s="14" t="s">
        <v>3889</v>
      </c>
      <c r="B5389" s="14" t="s">
        <v>3890</v>
      </c>
      <c r="C5389" s="14" t="s">
        <v>59</v>
      </c>
    </row>
    <row r="5390" spans="1:3" ht="17.25" customHeight="1" x14ac:dyDescent="0.25">
      <c r="A5390" s="14" t="s">
        <v>3876</v>
      </c>
      <c r="B5390" s="14" t="s">
        <v>3877</v>
      </c>
      <c r="C5390" s="14" t="s">
        <v>59</v>
      </c>
    </row>
    <row r="5391" spans="1:3" ht="17.25" customHeight="1" x14ac:dyDescent="0.25">
      <c r="A5391" s="14" t="str">
        <f>"07515651003"</f>
        <v>07515651003</v>
      </c>
      <c r="B5391" s="14" t="s">
        <v>3871</v>
      </c>
      <c r="C5391" s="14" t="s">
        <v>59</v>
      </c>
    </row>
    <row r="5392" spans="1:3" ht="17.25" customHeight="1" x14ac:dyDescent="0.25">
      <c r="A5392" s="14" t="str">
        <f>"07957890580"</f>
        <v>07957890580</v>
      </c>
      <c r="B5392" s="14" t="s">
        <v>6539</v>
      </c>
      <c r="C5392" s="14" t="s">
        <v>59</v>
      </c>
    </row>
    <row r="5393" spans="1:3" ht="17.25" customHeight="1" x14ac:dyDescent="0.25">
      <c r="A5393" s="14">
        <v>14157151003</v>
      </c>
      <c r="B5393" s="14" t="s">
        <v>7988</v>
      </c>
      <c r="C5393" s="14" t="s">
        <v>59</v>
      </c>
    </row>
    <row r="5394" spans="1:3" ht="17.25" customHeight="1" x14ac:dyDescent="0.25">
      <c r="A5394" s="14">
        <v>13923971009</v>
      </c>
      <c r="B5394" s="14" t="s">
        <v>9116</v>
      </c>
      <c r="C5394" s="14" t="s">
        <v>59</v>
      </c>
    </row>
    <row r="5395" spans="1:3" ht="17.25" customHeight="1" x14ac:dyDescent="0.25">
      <c r="A5395" s="14">
        <v>94075000581</v>
      </c>
      <c r="B5395" s="14" t="s">
        <v>6480</v>
      </c>
      <c r="C5395" s="14" t="s">
        <v>59</v>
      </c>
    </row>
    <row r="5396" spans="1:3" ht="17.25" customHeight="1" x14ac:dyDescent="0.25">
      <c r="A5396" s="14">
        <v>13096921005</v>
      </c>
      <c r="B5396" s="14" t="s">
        <v>6436</v>
      </c>
      <c r="C5396" s="14" t="s">
        <v>59</v>
      </c>
    </row>
    <row r="5397" spans="1:3" ht="17.25" customHeight="1" x14ac:dyDescent="0.25">
      <c r="A5397" s="14" t="s">
        <v>6465</v>
      </c>
      <c r="B5397" s="14" t="s">
        <v>6466</v>
      </c>
      <c r="C5397" s="14" t="s">
        <v>59</v>
      </c>
    </row>
    <row r="5398" spans="1:3" ht="17.25" customHeight="1" x14ac:dyDescent="0.25">
      <c r="A5398" s="14" t="s">
        <v>6568</v>
      </c>
      <c r="B5398" s="14" t="s">
        <v>6569</v>
      </c>
      <c r="C5398" s="14" t="s">
        <v>59</v>
      </c>
    </row>
    <row r="5399" spans="1:3" ht="17.25" customHeight="1" x14ac:dyDescent="0.25">
      <c r="A5399" s="14" t="str">
        <f>"08270961009"</f>
        <v>08270961009</v>
      </c>
      <c r="B5399" s="14" t="s">
        <v>7630</v>
      </c>
      <c r="C5399" s="14" t="s">
        <v>59</v>
      </c>
    </row>
    <row r="5400" spans="1:3" ht="17.25" customHeight="1" x14ac:dyDescent="0.25">
      <c r="A5400" s="14" t="s">
        <v>3879</v>
      </c>
      <c r="B5400" s="14" t="s">
        <v>3880</v>
      </c>
      <c r="C5400" s="14" t="s">
        <v>59</v>
      </c>
    </row>
    <row r="5401" spans="1:3" ht="17.25" customHeight="1" x14ac:dyDescent="0.25">
      <c r="A5401" s="14" t="s">
        <v>6581</v>
      </c>
      <c r="B5401" s="14" t="s">
        <v>6582</v>
      </c>
      <c r="C5401" s="14" t="s">
        <v>59</v>
      </c>
    </row>
    <row r="5402" spans="1:3" ht="17.25" customHeight="1" x14ac:dyDescent="0.25">
      <c r="A5402" s="14" t="s">
        <v>6734</v>
      </c>
      <c r="B5402" s="14" t="s">
        <v>6735</v>
      </c>
      <c r="C5402" s="14" t="s">
        <v>59</v>
      </c>
    </row>
    <row r="5403" spans="1:3" ht="17.25" customHeight="1" x14ac:dyDescent="0.25">
      <c r="A5403" s="14" t="s">
        <v>7636</v>
      </c>
      <c r="B5403" s="14" t="s">
        <v>7637</v>
      </c>
      <c r="C5403" s="14" t="s">
        <v>59</v>
      </c>
    </row>
    <row r="5404" spans="1:3" ht="17.25" customHeight="1" x14ac:dyDescent="0.25">
      <c r="A5404" s="14" t="str">
        <f>"02779630587"</f>
        <v>02779630587</v>
      </c>
      <c r="B5404" s="14" t="s">
        <v>7757</v>
      </c>
      <c r="C5404" s="14" t="s">
        <v>59</v>
      </c>
    </row>
    <row r="5405" spans="1:3" ht="17.25" customHeight="1" x14ac:dyDescent="0.25">
      <c r="A5405" s="14" t="s">
        <v>3874</v>
      </c>
      <c r="B5405" s="14" t="s">
        <v>3875</v>
      </c>
      <c r="C5405" s="14" t="s">
        <v>59</v>
      </c>
    </row>
    <row r="5406" spans="1:3" ht="17.25" customHeight="1" x14ac:dyDescent="0.25">
      <c r="A5406" s="14" t="str">
        <f>"05732171003"</f>
        <v>05732171003</v>
      </c>
      <c r="B5406" s="14" t="s">
        <v>7272</v>
      </c>
      <c r="C5406" s="14" t="s">
        <v>59</v>
      </c>
    </row>
    <row r="5407" spans="1:3" ht="17.25" customHeight="1" x14ac:dyDescent="0.25">
      <c r="A5407" s="14" t="str">
        <f>"02634220590"</f>
        <v>02634220590</v>
      </c>
      <c r="B5407" s="14" t="s">
        <v>335</v>
      </c>
      <c r="C5407" s="14" t="s">
        <v>59</v>
      </c>
    </row>
    <row r="5408" spans="1:3" ht="17.25" customHeight="1" x14ac:dyDescent="0.25">
      <c r="A5408" s="14">
        <v>12540461006</v>
      </c>
      <c r="B5408" s="14" t="s">
        <v>336</v>
      </c>
      <c r="C5408" s="14" t="s">
        <v>59</v>
      </c>
    </row>
    <row r="5409" spans="1:3" ht="17.25" customHeight="1" x14ac:dyDescent="0.25">
      <c r="A5409" s="14" t="s">
        <v>128</v>
      </c>
      <c r="B5409" s="14" t="s">
        <v>129</v>
      </c>
      <c r="C5409" s="14" t="s">
        <v>59</v>
      </c>
    </row>
    <row r="5410" spans="1:3" ht="17.25" customHeight="1" x14ac:dyDescent="0.25">
      <c r="A5410" s="14" t="s">
        <v>3881</v>
      </c>
      <c r="B5410" s="14" t="s">
        <v>3882</v>
      </c>
      <c r="C5410" s="14" t="s">
        <v>59</v>
      </c>
    </row>
    <row r="5411" spans="1:3" ht="17.25" customHeight="1" x14ac:dyDescent="0.25">
      <c r="A5411" s="14" t="str">
        <f>"04383051002"</f>
        <v>04383051002</v>
      </c>
      <c r="B5411" s="14" t="s">
        <v>8274</v>
      </c>
      <c r="C5411" s="14" t="s">
        <v>59</v>
      </c>
    </row>
    <row r="5412" spans="1:3" ht="17.25" customHeight="1" x14ac:dyDescent="0.25">
      <c r="A5412" s="14" t="str">
        <f>"07660001004"</f>
        <v>07660001004</v>
      </c>
      <c r="B5412" s="14" t="s">
        <v>9434</v>
      </c>
      <c r="C5412" s="14" t="s">
        <v>59</v>
      </c>
    </row>
    <row r="5413" spans="1:3" ht="17.25" customHeight="1" x14ac:dyDescent="0.25">
      <c r="A5413" s="14" t="s">
        <v>6215</v>
      </c>
      <c r="B5413" s="14" t="s">
        <v>6216</v>
      </c>
      <c r="C5413" s="14" t="s">
        <v>59</v>
      </c>
    </row>
    <row r="5414" spans="1:3" ht="17.25" customHeight="1" x14ac:dyDescent="0.25">
      <c r="A5414" s="14" t="s">
        <v>5821</v>
      </c>
      <c r="B5414" s="14" t="s">
        <v>5822</v>
      </c>
      <c r="C5414" s="14" t="s">
        <v>59</v>
      </c>
    </row>
    <row r="5415" spans="1:3" ht="17.25" customHeight="1" x14ac:dyDescent="0.25">
      <c r="A5415" s="14" t="s">
        <v>5502</v>
      </c>
      <c r="B5415" s="14" t="s">
        <v>5503</v>
      </c>
      <c r="C5415" s="14" t="s">
        <v>59</v>
      </c>
    </row>
    <row r="5416" spans="1:3" ht="17.25" customHeight="1" x14ac:dyDescent="0.25">
      <c r="A5416" s="14" t="s">
        <v>5500</v>
      </c>
      <c r="B5416" s="14" t="s">
        <v>5501</v>
      </c>
      <c r="C5416" s="14" t="s">
        <v>59</v>
      </c>
    </row>
    <row r="5417" spans="1:3" ht="17.25" customHeight="1" x14ac:dyDescent="0.25">
      <c r="A5417" s="14" t="str">
        <f>"00462550583"</f>
        <v>00462550583</v>
      </c>
      <c r="B5417" s="14" t="s">
        <v>7955</v>
      </c>
      <c r="C5417" s="14" t="s">
        <v>59</v>
      </c>
    </row>
    <row r="5418" spans="1:3" ht="17.25" customHeight="1" x14ac:dyDescent="0.25">
      <c r="A5418" s="14" t="s">
        <v>6559</v>
      </c>
      <c r="B5418" s="14" t="s">
        <v>6560</v>
      </c>
      <c r="C5418" s="14" t="s">
        <v>59</v>
      </c>
    </row>
    <row r="5419" spans="1:3" ht="17.25" customHeight="1" x14ac:dyDescent="0.25">
      <c r="A5419" s="14" t="str">
        <f>"07241841001"</f>
        <v>07241841001</v>
      </c>
      <c r="B5419" s="14" t="s">
        <v>807</v>
      </c>
      <c r="C5419" s="14" t="s">
        <v>59</v>
      </c>
    </row>
    <row r="5420" spans="1:3" ht="17.25" customHeight="1" x14ac:dyDescent="0.25">
      <c r="A5420" s="14" t="str">
        <f>"01280921006"</f>
        <v>01280921006</v>
      </c>
      <c r="B5420" s="14" t="s">
        <v>3878</v>
      </c>
      <c r="C5420" s="14" t="s">
        <v>59</v>
      </c>
    </row>
    <row r="5421" spans="1:3" ht="17.25" customHeight="1" x14ac:dyDescent="0.25">
      <c r="A5421" s="14" t="s">
        <v>6530</v>
      </c>
      <c r="B5421" s="14" t="s">
        <v>6531</v>
      </c>
      <c r="C5421" s="14" t="s">
        <v>59</v>
      </c>
    </row>
    <row r="5422" spans="1:3" ht="17.25" customHeight="1" x14ac:dyDescent="0.25">
      <c r="A5422" s="14">
        <v>97897580581</v>
      </c>
      <c r="B5422" s="14" t="s">
        <v>6473</v>
      </c>
      <c r="C5422" s="14" t="s">
        <v>59</v>
      </c>
    </row>
    <row r="5423" spans="1:3" ht="17.25" customHeight="1" x14ac:dyDescent="0.25">
      <c r="A5423" s="14" t="s">
        <v>105</v>
      </c>
      <c r="B5423" s="14" t="s">
        <v>106</v>
      </c>
      <c r="C5423" s="14" t="s">
        <v>59</v>
      </c>
    </row>
    <row r="5424" spans="1:3" ht="17.25" customHeight="1" x14ac:dyDescent="0.25">
      <c r="A5424" s="14" t="s">
        <v>3796</v>
      </c>
      <c r="B5424" s="14" t="s">
        <v>3797</v>
      </c>
      <c r="C5424" s="14" t="s">
        <v>59</v>
      </c>
    </row>
    <row r="5425" spans="1:3" ht="17.25" customHeight="1" x14ac:dyDescent="0.25">
      <c r="A5425" s="14" t="str">
        <f>"01145170583"</f>
        <v>01145170583</v>
      </c>
      <c r="B5425" s="14" t="s">
        <v>58</v>
      </c>
      <c r="C5425" s="14" t="s">
        <v>59</v>
      </c>
    </row>
    <row r="5426" spans="1:3" ht="17.25" customHeight="1" x14ac:dyDescent="0.25">
      <c r="A5426" s="14" t="s">
        <v>3910</v>
      </c>
      <c r="B5426" s="14" t="s">
        <v>3911</v>
      </c>
      <c r="C5426" s="14" t="s">
        <v>59</v>
      </c>
    </row>
    <row r="5427" spans="1:3" ht="17.25" customHeight="1" x14ac:dyDescent="0.25">
      <c r="A5427" s="14" t="s">
        <v>3872</v>
      </c>
      <c r="B5427" s="14" t="s">
        <v>3873</v>
      </c>
      <c r="C5427" s="14" t="s">
        <v>59</v>
      </c>
    </row>
    <row r="5428" spans="1:3" ht="17.25" customHeight="1" x14ac:dyDescent="0.25">
      <c r="A5428" s="14">
        <v>11818041003</v>
      </c>
      <c r="B5428" s="14" t="s">
        <v>6579</v>
      </c>
      <c r="C5428" s="14" t="s">
        <v>59</v>
      </c>
    </row>
    <row r="5429" spans="1:3" ht="17.25" customHeight="1" x14ac:dyDescent="0.25">
      <c r="A5429" s="14" t="s">
        <v>3912</v>
      </c>
      <c r="B5429" s="14" t="s">
        <v>3913</v>
      </c>
      <c r="C5429" s="14" t="s">
        <v>59</v>
      </c>
    </row>
    <row r="5430" spans="1:3" ht="17.25" customHeight="1" x14ac:dyDescent="0.25">
      <c r="A5430" s="14" t="str">
        <f>"02274990593"</f>
        <v>02274990593</v>
      </c>
      <c r="B5430" s="14" t="s">
        <v>9028</v>
      </c>
      <c r="C5430" s="14" t="s">
        <v>59</v>
      </c>
    </row>
    <row r="5431" spans="1:3" ht="17.25" customHeight="1" x14ac:dyDescent="0.25">
      <c r="A5431" s="14" t="str">
        <f>"05775831000"</f>
        <v>05775831000</v>
      </c>
      <c r="B5431" s="14" t="s">
        <v>3866</v>
      </c>
      <c r="C5431" s="14" t="s">
        <v>59</v>
      </c>
    </row>
    <row r="5432" spans="1:3" ht="17.25" customHeight="1" x14ac:dyDescent="0.25">
      <c r="A5432" s="14" t="str">
        <f>"01785630599"</f>
        <v>01785630599</v>
      </c>
      <c r="B5432" s="14" t="s">
        <v>3749</v>
      </c>
      <c r="C5432" s="14" t="s">
        <v>59</v>
      </c>
    </row>
    <row r="5433" spans="1:3" ht="17.25" customHeight="1" x14ac:dyDescent="0.25">
      <c r="A5433" s="14">
        <v>11612581006</v>
      </c>
      <c r="B5433" s="14" t="s">
        <v>6260</v>
      </c>
      <c r="C5433" s="14" t="s">
        <v>59</v>
      </c>
    </row>
    <row r="5434" spans="1:3" ht="17.25" customHeight="1" x14ac:dyDescent="0.25">
      <c r="A5434" s="14" t="s">
        <v>326</v>
      </c>
      <c r="B5434" s="14" t="s">
        <v>327</v>
      </c>
      <c r="C5434" s="14" t="s">
        <v>59</v>
      </c>
    </row>
    <row r="5435" spans="1:3" ht="17.25" customHeight="1" x14ac:dyDescent="0.25">
      <c r="A5435" s="14" t="s">
        <v>3609</v>
      </c>
      <c r="B5435" s="14" t="s">
        <v>3610</v>
      </c>
      <c r="C5435" s="14" t="s">
        <v>59</v>
      </c>
    </row>
    <row r="5436" spans="1:3" ht="17.25" customHeight="1" x14ac:dyDescent="0.25">
      <c r="A5436" s="14">
        <v>13133841000</v>
      </c>
      <c r="B5436" s="14" t="s">
        <v>6304</v>
      </c>
      <c r="C5436" s="14" t="s">
        <v>59</v>
      </c>
    </row>
    <row r="5437" spans="1:3" ht="17.25" customHeight="1" x14ac:dyDescent="0.25">
      <c r="A5437" s="14" t="s">
        <v>8952</v>
      </c>
      <c r="B5437" s="14" t="s">
        <v>8953</v>
      </c>
      <c r="C5437" s="14" t="s">
        <v>59</v>
      </c>
    </row>
    <row r="5438" spans="1:3" ht="17.25" customHeight="1" x14ac:dyDescent="0.25">
      <c r="A5438" s="14" t="s">
        <v>3918</v>
      </c>
      <c r="B5438" s="14" t="s">
        <v>3919</v>
      </c>
      <c r="C5438" s="14" t="s">
        <v>59</v>
      </c>
    </row>
    <row r="5439" spans="1:3" ht="17.25" customHeight="1" x14ac:dyDescent="0.25">
      <c r="A5439" s="14">
        <v>11336461006</v>
      </c>
      <c r="B5439" s="14" t="s">
        <v>6635</v>
      </c>
      <c r="C5439" s="14" t="s">
        <v>59</v>
      </c>
    </row>
    <row r="5440" spans="1:3" ht="17.25" customHeight="1" x14ac:dyDescent="0.25">
      <c r="A5440" s="14" t="str">
        <f>"00961010584"</f>
        <v>00961010584</v>
      </c>
      <c r="B5440" s="14" t="s">
        <v>6047</v>
      </c>
      <c r="C5440" s="14" t="s">
        <v>59</v>
      </c>
    </row>
    <row r="5441" spans="1:3" ht="17.25" customHeight="1" x14ac:dyDescent="0.25">
      <c r="A5441" s="14" t="str">
        <f>"03967151006"</f>
        <v>03967151006</v>
      </c>
      <c r="B5441" s="14" t="s">
        <v>686</v>
      </c>
      <c r="C5441" s="14" t="s">
        <v>59</v>
      </c>
    </row>
    <row r="5442" spans="1:3" ht="17.25" customHeight="1" x14ac:dyDescent="0.25">
      <c r="A5442" s="14" t="s">
        <v>8903</v>
      </c>
      <c r="B5442" s="14" t="s">
        <v>8904</v>
      </c>
      <c r="C5442" s="14" t="s">
        <v>59</v>
      </c>
    </row>
    <row r="5443" spans="1:3" ht="17.25" customHeight="1" x14ac:dyDescent="0.25">
      <c r="A5443" s="14" t="str">
        <f>"07326481004"</f>
        <v>07326481004</v>
      </c>
      <c r="B5443" s="14" t="s">
        <v>6620</v>
      </c>
      <c r="C5443" s="14" t="s">
        <v>59</v>
      </c>
    </row>
    <row r="5444" spans="1:3" ht="17.25" customHeight="1" x14ac:dyDescent="0.25">
      <c r="A5444" s="14" t="s">
        <v>3672</v>
      </c>
      <c r="B5444" s="14" t="s">
        <v>3673</v>
      </c>
      <c r="C5444" s="14" t="s">
        <v>59</v>
      </c>
    </row>
    <row r="5445" spans="1:3" ht="17.25" customHeight="1" x14ac:dyDescent="0.25">
      <c r="A5445" s="14" t="s">
        <v>6658</v>
      </c>
      <c r="B5445" s="14" t="s">
        <v>6659</v>
      </c>
      <c r="C5445" s="14" t="s">
        <v>59</v>
      </c>
    </row>
    <row r="5446" spans="1:3" ht="17.25" customHeight="1" x14ac:dyDescent="0.25">
      <c r="A5446" s="14" t="str">
        <f>"07213821007"</f>
        <v>07213821007</v>
      </c>
      <c r="B5446" s="14" t="s">
        <v>6600</v>
      </c>
      <c r="C5446" s="14" t="s">
        <v>59</v>
      </c>
    </row>
    <row r="5447" spans="1:3" ht="17.25" customHeight="1" x14ac:dyDescent="0.25">
      <c r="A5447" s="14" t="s">
        <v>3794</v>
      </c>
      <c r="B5447" s="14" t="s">
        <v>3795</v>
      </c>
      <c r="C5447" s="14" t="s">
        <v>59</v>
      </c>
    </row>
    <row r="5448" spans="1:3" ht="17.25" customHeight="1" x14ac:dyDescent="0.25">
      <c r="A5448" s="14">
        <v>90065950587</v>
      </c>
      <c r="B5448" s="14" t="s">
        <v>3772</v>
      </c>
      <c r="C5448" s="14" t="s">
        <v>59</v>
      </c>
    </row>
    <row r="5449" spans="1:3" ht="17.25" customHeight="1" x14ac:dyDescent="0.25">
      <c r="A5449" s="14" t="str">
        <f>"06915710583"</f>
        <v>06915710583</v>
      </c>
      <c r="B5449" s="14" t="s">
        <v>3028</v>
      </c>
      <c r="C5449" s="14" t="s">
        <v>59</v>
      </c>
    </row>
    <row r="5450" spans="1:3" ht="17.25" customHeight="1" x14ac:dyDescent="0.25">
      <c r="A5450" s="14" t="str">
        <f>"08633770584"</f>
        <v>08633770584</v>
      </c>
      <c r="B5450" s="14" t="s">
        <v>813</v>
      </c>
      <c r="C5450" s="14" t="s">
        <v>59</v>
      </c>
    </row>
    <row r="5451" spans="1:3" ht="17.25" customHeight="1" x14ac:dyDescent="0.25">
      <c r="A5451" s="14" t="str">
        <f>"06435761009"</f>
        <v>06435761009</v>
      </c>
      <c r="B5451" s="14" t="s">
        <v>8950</v>
      </c>
      <c r="C5451" s="14" t="s">
        <v>59</v>
      </c>
    </row>
    <row r="5452" spans="1:3" ht="17.25" customHeight="1" x14ac:dyDescent="0.25">
      <c r="A5452" s="14">
        <v>80017720378</v>
      </c>
      <c r="B5452" s="14" t="s">
        <v>6248</v>
      </c>
      <c r="C5452" s="14" t="s">
        <v>59</v>
      </c>
    </row>
    <row r="5453" spans="1:3" ht="17.25" customHeight="1" x14ac:dyDescent="0.25">
      <c r="A5453" s="14">
        <v>11816841008</v>
      </c>
      <c r="B5453" s="14" t="s">
        <v>9125</v>
      </c>
      <c r="C5453" s="14" t="s">
        <v>59</v>
      </c>
    </row>
    <row r="5454" spans="1:3" ht="17.25" customHeight="1" x14ac:dyDescent="0.25">
      <c r="A5454" s="14">
        <v>14087491008</v>
      </c>
      <c r="B5454" s="14" t="s">
        <v>9075</v>
      </c>
      <c r="C5454" s="14" t="s">
        <v>59</v>
      </c>
    </row>
    <row r="5455" spans="1:3" ht="17.25" customHeight="1" x14ac:dyDescent="0.25">
      <c r="A5455" s="14" t="str">
        <f>"02085380604"</f>
        <v>02085380604</v>
      </c>
      <c r="B5455" s="14" t="s">
        <v>3809</v>
      </c>
      <c r="C5455" s="14" t="s">
        <v>59</v>
      </c>
    </row>
    <row r="5456" spans="1:3" ht="17.25" customHeight="1" x14ac:dyDescent="0.25">
      <c r="A5456" s="14" t="s">
        <v>6872</v>
      </c>
      <c r="B5456" s="14" t="s">
        <v>6873</v>
      </c>
      <c r="C5456" s="14" t="s">
        <v>59</v>
      </c>
    </row>
    <row r="5457" spans="1:3" ht="17.25" customHeight="1" x14ac:dyDescent="0.25">
      <c r="A5457" s="14" t="s">
        <v>3908</v>
      </c>
      <c r="B5457" s="14" t="s">
        <v>3909</v>
      </c>
      <c r="C5457" s="14" t="s">
        <v>59</v>
      </c>
    </row>
    <row r="5458" spans="1:3" ht="17.25" customHeight="1" x14ac:dyDescent="0.25">
      <c r="A5458" s="14" t="s">
        <v>5162</v>
      </c>
      <c r="B5458" s="14" t="s">
        <v>5163</v>
      </c>
      <c r="C5458" s="14" t="s">
        <v>1390</v>
      </c>
    </row>
    <row r="5459" spans="1:3" ht="17.25" customHeight="1" x14ac:dyDescent="0.25">
      <c r="A5459" s="14" t="str">
        <f>"00754680296"</f>
        <v>00754680296</v>
      </c>
      <c r="B5459" s="14" t="s">
        <v>7075</v>
      </c>
      <c r="C5459" s="14" t="s">
        <v>1390</v>
      </c>
    </row>
    <row r="5460" spans="1:3" ht="17.25" customHeight="1" x14ac:dyDescent="0.25">
      <c r="A5460" s="14" t="s">
        <v>5993</v>
      </c>
      <c r="B5460" s="14" t="s">
        <v>5994</v>
      </c>
      <c r="C5460" s="14" t="s">
        <v>1390</v>
      </c>
    </row>
    <row r="5461" spans="1:3" ht="17.25" customHeight="1" x14ac:dyDescent="0.25">
      <c r="A5461" s="14" t="s">
        <v>5089</v>
      </c>
      <c r="B5461" s="14" t="s">
        <v>5090</v>
      </c>
      <c r="C5461" s="14" t="s">
        <v>1390</v>
      </c>
    </row>
    <row r="5462" spans="1:3" ht="17.25" customHeight="1" x14ac:dyDescent="0.25">
      <c r="A5462" s="14" t="s">
        <v>5324</v>
      </c>
      <c r="B5462" s="14" t="s">
        <v>5325</v>
      </c>
      <c r="C5462" s="14" t="s">
        <v>1390</v>
      </c>
    </row>
    <row r="5463" spans="1:3" ht="17.25" customHeight="1" x14ac:dyDescent="0.25">
      <c r="A5463" s="14" t="str">
        <f>"01238800294"</f>
        <v>01238800294</v>
      </c>
      <c r="B5463" s="14" t="s">
        <v>10206</v>
      </c>
      <c r="C5463" s="14" t="s">
        <v>1390</v>
      </c>
    </row>
    <row r="5464" spans="1:3" ht="17.25" customHeight="1" x14ac:dyDescent="0.25">
      <c r="A5464" s="14" t="str">
        <f>"01220770299"</f>
        <v>01220770299</v>
      </c>
      <c r="B5464" s="14" t="s">
        <v>7261</v>
      </c>
      <c r="C5464" s="14" t="s">
        <v>1390</v>
      </c>
    </row>
    <row r="5465" spans="1:3" ht="17.25" customHeight="1" x14ac:dyDescent="0.25">
      <c r="A5465" s="14" t="str">
        <f>"00862180296"</f>
        <v>00862180296</v>
      </c>
      <c r="B5465" s="14" t="s">
        <v>3157</v>
      </c>
      <c r="C5465" s="14" t="s">
        <v>1390</v>
      </c>
    </row>
    <row r="5466" spans="1:3" ht="17.25" customHeight="1" x14ac:dyDescent="0.25">
      <c r="A5466" s="14" t="s">
        <v>3522</v>
      </c>
      <c r="B5466" s="14" t="s">
        <v>3523</v>
      </c>
      <c r="C5466" s="14" t="s">
        <v>1390</v>
      </c>
    </row>
    <row r="5467" spans="1:3" ht="17.25" customHeight="1" x14ac:dyDescent="0.25">
      <c r="A5467" s="14" t="str">
        <f>"01015440298"</f>
        <v>01015440298</v>
      </c>
      <c r="B5467" s="14" t="s">
        <v>5961</v>
      </c>
      <c r="C5467" s="14" t="s">
        <v>1390</v>
      </c>
    </row>
    <row r="5468" spans="1:3" ht="17.25" customHeight="1" x14ac:dyDescent="0.25">
      <c r="A5468" s="14" t="str">
        <f>"01213060294"</f>
        <v>01213060294</v>
      </c>
      <c r="B5468" s="14" t="s">
        <v>3074</v>
      </c>
      <c r="C5468" s="14" t="s">
        <v>1390</v>
      </c>
    </row>
    <row r="5469" spans="1:3" ht="17.25" customHeight="1" x14ac:dyDescent="0.25">
      <c r="A5469" s="14" t="s">
        <v>5781</v>
      </c>
      <c r="B5469" s="14" t="s">
        <v>5782</v>
      </c>
      <c r="C5469" s="14" t="s">
        <v>1390</v>
      </c>
    </row>
    <row r="5470" spans="1:3" ht="17.25" customHeight="1" x14ac:dyDescent="0.25">
      <c r="A5470" s="14" t="s">
        <v>6587</v>
      </c>
      <c r="B5470" s="14" t="s">
        <v>6588</v>
      </c>
      <c r="C5470" s="14" t="s">
        <v>1390</v>
      </c>
    </row>
    <row r="5471" spans="1:3" ht="17.25" customHeight="1" x14ac:dyDescent="0.25">
      <c r="A5471" s="14" t="s">
        <v>5474</v>
      </c>
      <c r="B5471" s="14" t="s">
        <v>5475</v>
      </c>
      <c r="C5471" s="14" t="s">
        <v>1390</v>
      </c>
    </row>
    <row r="5472" spans="1:3" ht="17.25" customHeight="1" x14ac:dyDescent="0.25">
      <c r="A5472" s="14" t="str">
        <f>"00351470299"</f>
        <v>00351470299</v>
      </c>
      <c r="B5472" s="14" t="s">
        <v>7276</v>
      </c>
      <c r="C5472" s="14" t="s">
        <v>1390</v>
      </c>
    </row>
    <row r="5473" spans="1:3" ht="17.25" customHeight="1" x14ac:dyDescent="0.25">
      <c r="A5473" s="14" t="str">
        <f>"01071990293"</f>
        <v>01071990293</v>
      </c>
      <c r="B5473" s="14" t="s">
        <v>5284</v>
      </c>
      <c r="C5473" s="14" t="s">
        <v>1390</v>
      </c>
    </row>
    <row r="5474" spans="1:3" ht="17.25" customHeight="1" x14ac:dyDescent="0.25">
      <c r="A5474" s="14" t="str">
        <f>"01468210297"</f>
        <v>01468210297</v>
      </c>
      <c r="B5474" s="14" t="s">
        <v>8697</v>
      </c>
      <c r="C5474" s="14" t="s">
        <v>1390</v>
      </c>
    </row>
    <row r="5475" spans="1:3" ht="17.25" customHeight="1" x14ac:dyDescent="0.25">
      <c r="A5475" s="14" t="s">
        <v>5164</v>
      </c>
      <c r="B5475" s="14" t="s">
        <v>5165</v>
      </c>
      <c r="C5475" s="14" t="s">
        <v>1390</v>
      </c>
    </row>
    <row r="5476" spans="1:3" ht="17.25" customHeight="1" x14ac:dyDescent="0.25">
      <c r="A5476" s="14" t="s">
        <v>3140</v>
      </c>
      <c r="B5476" s="14" t="s">
        <v>3141</v>
      </c>
      <c r="C5476" s="14" t="s">
        <v>1390</v>
      </c>
    </row>
    <row r="5477" spans="1:3" ht="17.25" customHeight="1" x14ac:dyDescent="0.25">
      <c r="A5477" s="14" t="s">
        <v>1388</v>
      </c>
      <c r="B5477" s="14" t="s">
        <v>1389</v>
      </c>
      <c r="C5477" s="14" t="s">
        <v>1390</v>
      </c>
    </row>
    <row r="5478" spans="1:3" ht="17.25" customHeight="1" x14ac:dyDescent="0.25">
      <c r="A5478" s="14" t="str">
        <f>"00118540293"</f>
        <v>00118540293</v>
      </c>
      <c r="B5478" s="14" t="s">
        <v>7260</v>
      </c>
      <c r="C5478" s="14" t="s">
        <v>1390</v>
      </c>
    </row>
    <row r="5479" spans="1:3" ht="17.25" customHeight="1" x14ac:dyDescent="0.25">
      <c r="A5479" s="14" t="str">
        <f>"01418450290"</f>
        <v>01418450290</v>
      </c>
      <c r="B5479" s="14" t="s">
        <v>3524</v>
      </c>
      <c r="C5479" s="14" t="s">
        <v>1390</v>
      </c>
    </row>
    <row r="5480" spans="1:3" ht="17.25" customHeight="1" x14ac:dyDescent="0.25">
      <c r="A5480" s="14" t="str">
        <f>"00574490298"</f>
        <v>00574490298</v>
      </c>
      <c r="B5480" s="14" t="s">
        <v>6572</v>
      </c>
      <c r="C5480" s="14" t="s">
        <v>1390</v>
      </c>
    </row>
    <row r="5481" spans="1:3" ht="17.25" customHeight="1" x14ac:dyDescent="0.25">
      <c r="A5481" s="14" t="str">
        <f>"01300480298"</f>
        <v>01300480298</v>
      </c>
      <c r="B5481" s="14" t="s">
        <v>9425</v>
      </c>
      <c r="C5481" s="14" t="s">
        <v>1390</v>
      </c>
    </row>
    <row r="5482" spans="1:3" ht="17.25" customHeight="1" x14ac:dyDescent="0.25">
      <c r="A5482" s="14" t="str">
        <f>"01013680291"</f>
        <v>01013680291</v>
      </c>
      <c r="B5482" s="14" t="s">
        <v>3567</v>
      </c>
      <c r="C5482" s="14" t="s">
        <v>1390</v>
      </c>
    </row>
    <row r="5483" spans="1:3" ht="17.25" customHeight="1" x14ac:dyDescent="0.25">
      <c r="A5483" s="14" t="str">
        <f>"00895170298"</f>
        <v>00895170298</v>
      </c>
      <c r="B5483" s="14" t="s">
        <v>8064</v>
      </c>
      <c r="C5483" s="14" t="s">
        <v>1390</v>
      </c>
    </row>
    <row r="5484" spans="1:3" ht="17.25" customHeight="1" x14ac:dyDescent="0.25">
      <c r="A5484" s="14" t="str">
        <f>"00186910295"</f>
        <v>00186910295</v>
      </c>
      <c r="B5484" s="14" t="s">
        <v>8631</v>
      </c>
      <c r="C5484" s="14" t="s">
        <v>1390</v>
      </c>
    </row>
    <row r="5485" spans="1:3" ht="17.25" customHeight="1" x14ac:dyDescent="0.25">
      <c r="A5485" s="14" t="s">
        <v>7361</v>
      </c>
      <c r="B5485" s="14" t="s">
        <v>7362</v>
      </c>
      <c r="C5485" s="14" t="s">
        <v>1390</v>
      </c>
    </row>
    <row r="5486" spans="1:3" ht="17.25" customHeight="1" x14ac:dyDescent="0.25">
      <c r="A5486" s="14" t="str">
        <f>"04942250657"</f>
        <v>04942250657</v>
      </c>
      <c r="B5486" s="14" t="str">
        <f>"04942250657"</f>
        <v>04942250657</v>
      </c>
      <c r="C5486" s="14" t="s">
        <v>39</v>
      </c>
    </row>
    <row r="5487" spans="1:3" ht="17.25" customHeight="1" x14ac:dyDescent="0.25">
      <c r="A5487" s="14" t="s">
        <v>960</v>
      </c>
      <c r="B5487" s="14" t="s">
        <v>961</v>
      </c>
      <c r="C5487" s="14" t="s">
        <v>39</v>
      </c>
    </row>
    <row r="5488" spans="1:3" ht="17.25" customHeight="1" x14ac:dyDescent="0.25">
      <c r="A5488" s="14" t="s">
        <v>2873</v>
      </c>
      <c r="B5488" s="14" t="s">
        <v>2874</v>
      </c>
      <c r="C5488" s="14" t="s">
        <v>39</v>
      </c>
    </row>
    <row r="5489" spans="1:3" ht="17.25" customHeight="1" x14ac:dyDescent="0.25">
      <c r="A5489" s="14" t="s">
        <v>7596</v>
      </c>
      <c r="B5489" s="14" t="s">
        <v>7597</v>
      </c>
      <c r="C5489" s="14" t="s">
        <v>39</v>
      </c>
    </row>
    <row r="5490" spans="1:3" ht="17.25" customHeight="1" x14ac:dyDescent="0.25">
      <c r="A5490" s="14" t="str">
        <f>"04585790654"</f>
        <v>04585790654</v>
      </c>
      <c r="B5490" s="14" t="s">
        <v>7220</v>
      </c>
      <c r="C5490" s="14" t="s">
        <v>39</v>
      </c>
    </row>
    <row r="5491" spans="1:3" ht="17.25" customHeight="1" x14ac:dyDescent="0.25">
      <c r="A5491" s="14" t="str">
        <f>"05635920654"</f>
        <v>05635920654</v>
      </c>
      <c r="B5491" s="14" t="s">
        <v>6853</v>
      </c>
      <c r="C5491" s="14" t="s">
        <v>39</v>
      </c>
    </row>
    <row r="5492" spans="1:3" ht="17.25" customHeight="1" x14ac:dyDescent="0.25">
      <c r="A5492" s="14" t="str">
        <f>"05583330658"</f>
        <v>05583330658</v>
      </c>
      <c r="B5492" s="14" t="s">
        <v>8306</v>
      </c>
      <c r="C5492" s="14" t="s">
        <v>39</v>
      </c>
    </row>
    <row r="5493" spans="1:3" ht="17.25" customHeight="1" x14ac:dyDescent="0.25">
      <c r="A5493" s="14" t="str">
        <f>"04637720659"</f>
        <v>04637720659</v>
      </c>
      <c r="B5493" s="14" t="s">
        <v>6119</v>
      </c>
      <c r="C5493" s="14" t="s">
        <v>39</v>
      </c>
    </row>
    <row r="5494" spans="1:3" ht="17.25" customHeight="1" x14ac:dyDescent="0.25">
      <c r="A5494" s="14" t="str">
        <f>"04606570655"</f>
        <v>04606570655</v>
      </c>
      <c r="B5494" s="14" t="s">
        <v>7784</v>
      </c>
      <c r="C5494" s="14" t="s">
        <v>39</v>
      </c>
    </row>
    <row r="5495" spans="1:3" ht="17.25" customHeight="1" x14ac:dyDescent="0.25">
      <c r="A5495" s="14" t="str">
        <f>"05120620652"</f>
        <v>05120620652</v>
      </c>
      <c r="B5495" s="14" t="s">
        <v>7254</v>
      </c>
      <c r="C5495" s="14" t="s">
        <v>39</v>
      </c>
    </row>
    <row r="5496" spans="1:3" ht="17.25" customHeight="1" x14ac:dyDescent="0.25">
      <c r="A5496" s="14" t="str">
        <f>"01949020646"</f>
        <v>01949020646</v>
      </c>
      <c r="B5496" s="14" t="s">
        <v>8878</v>
      </c>
      <c r="C5496" s="14" t="s">
        <v>39</v>
      </c>
    </row>
    <row r="5497" spans="1:3" ht="17.25" customHeight="1" x14ac:dyDescent="0.25">
      <c r="A5497" s="14" t="str">
        <f>"05142310654"</f>
        <v>05142310654</v>
      </c>
      <c r="B5497" s="14" t="s">
        <v>3637</v>
      </c>
      <c r="C5497" s="14" t="s">
        <v>39</v>
      </c>
    </row>
    <row r="5498" spans="1:3" ht="17.25" customHeight="1" x14ac:dyDescent="0.25">
      <c r="A5498" s="14" t="str">
        <f>"04855190650"</f>
        <v>04855190650</v>
      </c>
      <c r="B5498" s="14" t="s">
        <v>117</v>
      </c>
      <c r="C5498" s="14" t="s">
        <v>39</v>
      </c>
    </row>
    <row r="5499" spans="1:3" ht="17.25" customHeight="1" x14ac:dyDescent="0.25">
      <c r="A5499" s="14" t="str">
        <f>"05539960657"</f>
        <v>05539960657</v>
      </c>
      <c r="B5499" s="14" t="s">
        <v>5440</v>
      </c>
      <c r="C5499" s="14" t="s">
        <v>39</v>
      </c>
    </row>
    <row r="5500" spans="1:3" ht="17.25" customHeight="1" x14ac:dyDescent="0.25">
      <c r="A5500" s="14" t="str">
        <f>"05084750651"</f>
        <v>05084750651</v>
      </c>
      <c r="B5500" s="14" t="s">
        <v>3527</v>
      </c>
      <c r="C5500" s="14" t="s">
        <v>39</v>
      </c>
    </row>
    <row r="5501" spans="1:3" ht="17.25" customHeight="1" x14ac:dyDescent="0.25">
      <c r="A5501" s="14" t="str">
        <f>"05660210658"</f>
        <v>05660210658</v>
      </c>
      <c r="B5501" s="14" t="s">
        <v>8897</v>
      </c>
      <c r="C5501" s="14" t="s">
        <v>39</v>
      </c>
    </row>
    <row r="5502" spans="1:3" ht="17.25" customHeight="1" x14ac:dyDescent="0.25">
      <c r="A5502" s="14" t="s">
        <v>6665</v>
      </c>
      <c r="B5502" s="14" t="s">
        <v>6666</v>
      </c>
      <c r="C5502" s="14" t="s">
        <v>39</v>
      </c>
    </row>
    <row r="5503" spans="1:3" ht="17.25" customHeight="1" x14ac:dyDescent="0.25">
      <c r="A5503" s="14" t="s">
        <v>6776</v>
      </c>
      <c r="B5503" s="14" t="s">
        <v>6777</v>
      </c>
      <c r="C5503" s="14" t="s">
        <v>39</v>
      </c>
    </row>
    <row r="5504" spans="1:3" ht="17.25" customHeight="1" x14ac:dyDescent="0.25">
      <c r="A5504" s="14" t="s">
        <v>9910</v>
      </c>
      <c r="B5504" s="14" t="s">
        <v>9911</v>
      </c>
      <c r="C5504" s="14" t="s">
        <v>39</v>
      </c>
    </row>
    <row r="5505" spans="1:3" ht="17.25" customHeight="1" x14ac:dyDescent="0.25">
      <c r="A5505" s="14" t="s">
        <v>9827</v>
      </c>
      <c r="B5505" s="14" t="s">
        <v>9828</v>
      </c>
      <c r="C5505" s="14" t="s">
        <v>39</v>
      </c>
    </row>
    <row r="5506" spans="1:3" ht="17.25" customHeight="1" x14ac:dyDescent="0.25">
      <c r="A5506" s="14" t="str">
        <f>"03754350654"</f>
        <v>03754350654</v>
      </c>
      <c r="B5506" s="14" t="s">
        <v>7725</v>
      </c>
      <c r="C5506" s="14" t="s">
        <v>39</v>
      </c>
    </row>
    <row r="5507" spans="1:3" ht="17.25" customHeight="1" x14ac:dyDescent="0.25">
      <c r="A5507" s="14" t="s">
        <v>5612</v>
      </c>
      <c r="B5507" s="14" t="s">
        <v>5613</v>
      </c>
      <c r="C5507" s="14" t="s">
        <v>39</v>
      </c>
    </row>
    <row r="5508" spans="1:3" ht="17.25" customHeight="1" x14ac:dyDescent="0.25">
      <c r="A5508" s="14" t="s">
        <v>8208</v>
      </c>
      <c r="B5508" s="14" t="s">
        <v>8209</v>
      </c>
      <c r="C5508" s="14" t="s">
        <v>39</v>
      </c>
    </row>
    <row r="5509" spans="1:3" ht="17.25" customHeight="1" x14ac:dyDescent="0.25">
      <c r="A5509" s="14" t="s">
        <v>5018</v>
      </c>
      <c r="B5509" s="14" t="s">
        <v>5019</v>
      </c>
      <c r="C5509" s="14" t="s">
        <v>39</v>
      </c>
    </row>
    <row r="5510" spans="1:3" ht="17.25" customHeight="1" x14ac:dyDescent="0.25">
      <c r="A5510" s="14" t="s">
        <v>7601</v>
      </c>
      <c r="B5510" s="14" t="s">
        <v>7602</v>
      </c>
      <c r="C5510" s="14" t="s">
        <v>39</v>
      </c>
    </row>
    <row r="5511" spans="1:3" ht="17.25" customHeight="1" x14ac:dyDescent="0.25">
      <c r="A5511" s="14" t="s">
        <v>1108</v>
      </c>
      <c r="B5511" s="14" t="s">
        <v>1109</v>
      </c>
      <c r="C5511" s="14" t="s">
        <v>39</v>
      </c>
    </row>
    <row r="5512" spans="1:3" ht="17.25" customHeight="1" x14ac:dyDescent="0.25">
      <c r="A5512" s="14" t="s">
        <v>993</v>
      </c>
      <c r="B5512" s="14" t="s">
        <v>994</v>
      </c>
      <c r="C5512" s="14" t="s">
        <v>39</v>
      </c>
    </row>
    <row r="5513" spans="1:3" ht="17.25" customHeight="1" x14ac:dyDescent="0.25">
      <c r="A5513" s="14" t="s">
        <v>1103</v>
      </c>
      <c r="B5513" s="14" t="s">
        <v>1104</v>
      </c>
      <c r="C5513" s="14" t="s">
        <v>39</v>
      </c>
    </row>
    <row r="5514" spans="1:3" ht="17.25" customHeight="1" x14ac:dyDescent="0.25">
      <c r="A5514" s="14" t="str">
        <f>"04875110654"</f>
        <v>04875110654</v>
      </c>
      <c r="B5514" s="14" t="s">
        <v>1102</v>
      </c>
      <c r="C5514" s="14" t="s">
        <v>39</v>
      </c>
    </row>
    <row r="5515" spans="1:3" ht="17.25" customHeight="1" x14ac:dyDescent="0.25">
      <c r="A5515" s="14" t="s">
        <v>6286</v>
      </c>
      <c r="B5515" s="14" t="s">
        <v>6287</v>
      </c>
      <c r="C5515" s="14" t="s">
        <v>39</v>
      </c>
    </row>
    <row r="5516" spans="1:3" ht="17.25" customHeight="1" x14ac:dyDescent="0.25">
      <c r="A5516" s="14" t="str">
        <f>"05526800650"</f>
        <v>05526800650</v>
      </c>
      <c r="B5516" s="14" t="s">
        <v>6158</v>
      </c>
      <c r="C5516" s="14" t="s">
        <v>39</v>
      </c>
    </row>
    <row r="5517" spans="1:3" ht="17.25" customHeight="1" x14ac:dyDescent="0.25">
      <c r="A5517" s="14" t="str">
        <f>"05078750659"</f>
        <v>05078750659</v>
      </c>
      <c r="B5517" s="14" t="s">
        <v>7593</v>
      </c>
      <c r="C5517" s="14" t="s">
        <v>39</v>
      </c>
    </row>
    <row r="5518" spans="1:3" ht="17.25" customHeight="1" x14ac:dyDescent="0.25">
      <c r="A5518" s="14" t="s">
        <v>7310</v>
      </c>
      <c r="B5518" s="14" t="s">
        <v>7311</v>
      </c>
      <c r="C5518" s="14" t="s">
        <v>39</v>
      </c>
    </row>
    <row r="5519" spans="1:3" ht="17.25" customHeight="1" x14ac:dyDescent="0.25">
      <c r="A5519" s="14" t="s">
        <v>8338</v>
      </c>
      <c r="B5519" s="14" t="s">
        <v>8339</v>
      </c>
      <c r="C5519" s="14" t="s">
        <v>39</v>
      </c>
    </row>
    <row r="5520" spans="1:3" ht="17.25" customHeight="1" x14ac:dyDescent="0.25">
      <c r="A5520" s="14" t="str">
        <f>"05077550654"</f>
        <v>05077550654</v>
      </c>
      <c r="B5520" s="14" t="s">
        <v>4549</v>
      </c>
      <c r="C5520" s="14" t="s">
        <v>39</v>
      </c>
    </row>
    <row r="5521" spans="1:3" ht="17.25" customHeight="1" x14ac:dyDescent="0.25">
      <c r="A5521" s="14" t="s">
        <v>4824</v>
      </c>
      <c r="B5521" s="14" t="s">
        <v>4825</v>
      </c>
      <c r="C5521" s="14" t="s">
        <v>39</v>
      </c>
    </row>
    <row r="5522" spans="1:3" ht="17.25" customHeight="1" x14ac:dyDescent="0.25">
      <c r="A5522" s="14" t="s">
        <v>3500</v>
      </c>
      <c r="B5522" s="14" t="s">
        <v>3501</v>
      </c>
      <c r="C5522" s="14" t="s">
        <v>39</v>
      </c>
    </row>
    <row r="5523" spans="1:3" ht="17.25" customHeight="1" x14ac:dyDescent="0.25">
      <c r="A5523" s="14" t="str">
        <f>"04019820655"</f>
        <v>04019820655</v>
      </c>
      <c r="B5523" s="14" t="s">
        <v>7105</v>
      </c>
      <c r="C5523" s="14" t="s">
        <v>39</v>
      </c>
    </row>
    <row r="5524" spans="1:3" ht="17.25" customHeight="1" x14ac:dyDescent="0.25">
      <c r="A5524" s="14" t="str">
        <f>"04356720658"</f>
        <v>04356720658</v>
      </c>
      <c r="B5524" s="14" t="s">
        <v>4682</v>
      </c>
      <c r="C5524" s="14" t="s">
        <v>39</v>
      </c>
    </row>
    <row r="5525" spans="1:3" ht="17.25" customHeight="1" x14ac:dyDescent="0.25">
      <c r="A5525" s="14" t="str">
        <f>"04394650651"</f>
        <v>04394650651</v>
      </c>
      <c r="B5525" s="14" t="s">
        <v>428</v>
      </c>
      <c r="C5525" s="14" t="s">
        <v>39</v>
      </c>
    </row>
    <row r="5526" spans="1:3" ht="17.25" customHeight="1" x14ac:dyDescent="0.25">
      <c r="A5526" s="14" t="str">
        <f>"03091790166"</f>
        <v>03091790166</v>
      </c>
      <c r="B5526" s="14" t="s">
        <v>359</v>
      </c>
      <c r="C5526" s="14" t="s">
        <v>39</v>
      </c>
    </row>
    <row r="5527" spans="1:3" ht="17.25" customHeight="1" x14ac:dyDescent="0.25">
      <c r="A5527" s="14" t="str">
        <f>"03803980659"</f>
        <v>03803980659</v>
      </c>
      <c r="B5527" s="14" t="s">
        <v>5374</v>
      </c>
      <c r="C5527" s="14" t="s">
        <v>39</v>
      </c>
    </row>
    <row r="5528" spans="1:3" ht="17.25" customHeight="1" x14ac:dyDescent="0.25">
      <c r="A5528" s="14" t="str">
        <f>"04229550654"</f>
        <v>04229550654</v>
      </c>
      <c r="B5528" s="14" t="s">
        <v>954</v>
      </c>
      <c r="C5528" s="14" t="s">
        <v>39</v>
      </c>
    </row>
    <row r="5529" spans="1:3" ht="17.25" customHeight="1" x14ac:dyDescent="0.25">
      <c r="A5529" s="14" t="str">
        <f>"05362790650"</f>
        <v>05362790650</v>
      </c>
      <c r="B5529" s="14" t="s">
        <v>3596</v>
      </c>
      <c r="C5529" s="14" t="s">
        <v>39</v>
      </c>
    </row>
    <row r="5530" spans="1:3" ht="17.25" customHeight="1" x14ac:dyDescent="0.25">
      <c r="A5530" s="14" t="str">
        <f>"03080520657"</f>
        <v>03080520657</v>
      </c>
      <c r="B5530" s="14" t="s">
        <v>2606</v>
      </c>
      <c r="C5530" s="14" t="s">
        <v>39</v>
      </c>
    </row>
    <row r="5531" spans="1:3" ht="17.25" customHeight="1" x14ac:dyDescent="0.25">
      <c r="A5531" s="14" t="str">
        <f>"04044460659"</f>
        <v>04044460659</v>
      </c>
      <c r="B5531" s="14" t="s">
        <v>5609</v>
      </c>
      <c r="C5531" s="14" t="s">
        <v>39</v>
      </c>
    </row>
    <row r="5532" spans="1:3" ht="17.25" customHeight="1" x14ac:dyDescent="0.25">
      <c r="A5532" s="14" t="str">
        <f>"05727370651"</f>
        <v>05727370651</v>
      </c>
      <c r="B5532" s="14" t="s">
        <v>7598</v>
      </c>
      <c r="C5532" s="14" t="s">
        <v>39</v>
      </c>
    </row>
    <row r="5533" spans="1:3" ht="17.25" customHeight="1" x14ac:dyDescent="0.25">
      <c r="A5533" s="14" t="s">
        <v>1217</v>
      </c>
      <c r="B5533" s="14" t="s">
        <v>1218</v>
      </c>
      <c r="C5533" s="14" t="s">
        <v>39</v>
      </c>
    </row>
    <row r="5534" spans="1:3" ht="17.25" customHeight="1" x14ac:dyDescent="0.25">
      <c r="A5534" s="14" t="s">
        <v>1215</v>
      </c>
      <c r="B5534" s="14" t="s">
        <v>1216</v>
      </c>
      <c r="C5534" s="14" t="s">
        <v>39</v>
      </c>
    </row>
    <row r="5535" spans="1:3" ht="17.25" customHeight="1" x14ac:dyDescent="0.25">
      <c r="A5535" s="14" t="s">
        <v>5951</v>
      </c>
      <c r="B5535" s="14" t="s">
        <v>5952</v>
      </c>
      <c r="C5535" s="14" t="s">
        <v>39</v>
      </c>
    </row>
    <row r="5536" spans="1:3" ht="17.25" customHeight="1" x14ac:dyDescent="0.25">
      <c r="A5536" s="14" t="s">
        <v>6011</v>
      </c>
      <c r="B5536" s="14" t="s">
        <v>6012</v>
      </c>
      <c r="C5536" s="14" t="s">
        <v>39</v>
      </c>
    </row>
    <row r="5537" spans="1:3" ht="17.25" customHeight="1" x14ac:dyDescent="0.25">
      <c r="A5537" s="14" t="s">
        <v>5966</v>
      </c>
      <c r="B5537" s="14" t="s">
        <v>5967</v>
      </c>
      <c r="C5537" s="14" t="s">
        <v>39</v>
      </c>
    </row>
    <row r="5538" spans="1:3" ht="17.25" customHeight="1" x14ac:dyDescent="0.25">
      <c r="A5538" s="14" t="s">
        <v>6009</v>
      </c>
      <c r="B5538" s="14" t="s">
        <v>6010</v>
      </c>
      <c r="C5538" s="14" t="s">
        <v>39</v>
      </c>
    </row>
    <row r="5539" spans="1:3" ht="17.25" customHeight="1" x14ac:dyDescent="0.25">
      <c r="A5539" s="14" t="s">
        <v>8111</v>
      </c>
      <c r="B5539" s="14" t="s">
        <v>8112</v>
      </c>
      <c r="C5539" s="14" t="s">
        <v>39</v>
      </c>
    </row>
    <row r="5540" spans="1:3" ht="17.25" customHeight="1" x14ac:dyDescent="0.25">
      <c r="A5540" s="14" t="s">
        <v>6311</v>
      </c>
      <c r="B5540" s="14" t="s">
        <v>6312</v>
      </c>
      <c r="C5540" s="14" t="s">
        <v>39</v>
      </c>
    </row>
    <row r="5541" spans="1:3" ht="17.25" customHeight="1" x14ac:dyDescent="0.25">
      <c r="A5541" s="14" t="s">
        <v>3065</v>
      </c>
      <c r="B5541" s="14" t="s">
        <v>3066</v>
      </c>
      <c r="C5541" s="14" t="s">
        <v>39</v>
      </c>
    </row>
    <row r="5542" spans="1:3" ht="17.25" customHeight="1" x14ac:dyDescent="0.25">
      <c r="A5542" s="14" t="s">
        <v>8895</v>
      </c>
      <c r="B5542" s="14" t="s">
        <v>8896</v>
      </c>
      <c r="C5542" s="14" t="s">
        <v>39</v>
      </c>
    </row>
    <row r="5543" spans="1:3" ht="17.25" customHeight="1" x14ac:dyDescent="0.25">
      <c r="A5543" s="14" t="s">
        <v>5366</v>
      </c>
      <c r="B5543" s="14" t="s">
        <v>5367</v>
      </c>
      <c r="C5543" s="14" t="s">
        <v>39</v>
      </c>
    </row>
    <row r="5544" spans="1:3" ht="17.25" customHeight="1" x14ac:dyDescent="0.25">
      <c r="A5544" s="14" t="s">
        <v>5198</v>
      </c>
      <c r="B5544" s="14" t="s">
        <v>5199</v>
      </c>
      <c r="C5544" s="14" t="s">
        <v>39</v>
      </c>
    </row>
    <row r="5545" spans="1:3" ht="17.25" customHeight="1" x14ac:dyDescent="0.25">
      <c r="A5545" s="14" t="str">
        <f>"04786750655"</f>
        <v>04786750655</v>
      </c>
      <c r="B5545" s="14" t="s">
        <v>7422</v>
      </c>
      <c r="C5545" s="14" t="s">
        <v>39</v>
      </c>
    </row>
    <row r="5546" spans="1:3" ht="17.25" customHeight="1" x14ac:dyDescent="0.25">
      <c r="A5546" s="14" t="s">
        <v>7588</v>
      </c>
      <c r="B5546" s="14" t="s">
        <v>7589</v>
      </c>
      <c r="C5546" s="14" t="s">
        <v>39</v>
      </c>
    </row>
    <row r="5547" spans="1:3" ht="17.25" customHeight="1" x14ac:dyDescent="0.25">
      <c r="A5547" s="14" t="str">
        <f>"05279410657"</f>
        <v>05279410657</v>
      </c>
      <c r="B5547" s="14" t="s">
        <v>10204</v>
      </c>
      <c r="C5547" s="14" t="s">
        <v>39</v>
      </c>
    </row>
    <row r="5548" spans="1:3" ht="17.25" customHeight="1" x14ac:dyDescent="0.25">
      <c r="A5548" s="14" t="str">
        <f>"03518380658"</f>
        <v>03518380658</v>
      </c>
      <c r="B5548" s="14" t="s">
        <v>4927</v>
      </c>
      <c r="C5548" s="14" t="s">
        <v>39</v>
      </c>
    </row>
    <row r="5549" spans="1:3" ht="17.25" customHeight="1" x14ac:dyDescent="0.25">
      <c r="A5549" s="14" t="s">
        <v>6878</v>
      </c>
      <c r="B5549" s="14" t="s">
        <v>6879</v>
      </c>
      <c r="C5549" s="14" t="s">
        <v>39</v>
      </c>
    </row>
    <row r="5550" spans="1:3" ht="17.25" customHeight="1" x14ac:dyDescent="0.25">
      <c r="A5550" s="14" t="s">
        <v>5558</v>
      </c>
      <c r="B5550" s="14" t="s">
        <v>5559</v>
      </c>
      <c r="C5550" s="14" t="s">
        <v>39</v>
      </c>
    </row>
    <row r="5551" spans="1:3" ht="17.25" customHeight="1" x14ac:dyDescent="0.25">
      <c r="A5551" s="14" t="s">
        <v>9004</v>
      </c>
      <c r="B5551" s="14" t="s">
        <v>9005</v>
      </c>
      <c r="C5551" s="14" t="s">
        <v>39</v>
      </c>
    </row>
    <row r="5552" spans="1:3" ht="17.25" customHeight="1" x14ac:dyDescent="0.25">
      <c r="A5552" s="14" t="s">
        <v>9693</v>
      </c>
      <c r="B5552" s="14" t="s">
        <v>9694</v>
      </c>
      <c r="C5552" s="14" t="s">
        <v>39</v>
      </c>
    </row>
    <row r="5553" spans="1:3" ht="17.25" customHeight="1" x14ac:dyDescent="0.25">
      <c r="A5553" s="14" t="s">
        <v>5437</v>
      </c>
      <c r="B5553" s="14" t="s">
        <v>5438</v>
      </c>
      <c r="C5553" s="14" t="s">
        <v>39</v>
      </c>
    </row>
    <row r="5554" spans="1:3" ht="17.25" customHeight="1" x14ac:dyDescent="0.25">
      <c r="A5554" s="14" t="s">
        <v>8928</v>
      </c>
      <c r="B5554" s="14" t="s">
        <v>8929</v>
      </c>
      <c r="C5554" s="14" t="s">
        <v>39</v>
      </c>
    </row>
    <row r="5555" spans="1:3" ht="17.25" customHeight="1" x14ac:dyDescent="0.25">
      <c r="A5555" s="14" t="s">
        <v>124</v>
      </c>
      <c r="B5555" s="14" t="s">
        <v>125</v>
      </c>
      <c r="C5555" s="14" t="s">
        <v>39</v>
      </c>
    </row>
    <row r="5556" spans="1:3" ht="17.25" customHeight="1" x14ac:dyDescent="0.25">
      <c r="A5556" s="14" t="s">
        <v>6095</v>
      </c>
      <c r="B5556" s="14" t="s">
        <v>6096</v>
      </c>
      <c r="C5556" s="14" t="s">
        <v>39</v>
      </c>
    </row>
    <row r="5557" spans="1:3" ht="17.25" customHeight="1" x14ac:dyDescent="0.25">
      <c r="A5557" s="14" t="s">
        <v>3580</v>
      </c>
      <c r="B5557" s="14" t="s">
        <v>3581</v>
      </c>
      <c r="C5557" s="14" t="s">
        <v>39</v>
      </c>
    </row>
    <row r="5558" spans="1:3" ht="17.25" customHeight="1" x14ac:dyDescent="0.25">
      <c r="A5558" s="14" t="str">
        <f>"05997260657"</f>
        <v>05997260657</v>
      </c>
      <c r="B5558" s="14" t="s">
        <v>9971</v>
      </c>
      <c r="C5558" s="14" t="s">
        <v>39</v>
      </c>
    </row>
    <row r="5559" spans="1:3" ht="17.25" customHeight="1" x14ac:dyDescent="0.25">
      <c r="A5559" s="14" t="s">
        <v>5196</v>
      </c>
      <c r="B5559" s="14" t="s">
        <v>5197</v>
      </c>
      <c r="C5559" s="14" t="s">
        <v>39</v>
      </c>
    </row>
    <row r="5560" spans="1:3" ht="17.25" customHeight="1" x14ac:dyDescent="0.25">
      <c r="A5560" s="14" t="s">
        <v>3556</v>
      </c>
      <c r="B5560" s="14" t="s">
        <v>3557</v>
      </c>
      <c r="C5560" s="14" t="s">
        <v>39</v>
      </c>
    </row>
    <row r="5561" spans="1:3" ht="17.25" customHeight="1" x14ac:dyDescent="0.25">
      <c r="A5561" s="14" t="s">
        <v>598</v>
      </c>
      <c r="B5561" s="14" t="s">
        <v>599</v>
      </c>
      <c r="C5561" s="14" t="s">
        <v>39</v>
      </c>
    </row>
    <row r="5562" spans="1:3" ht="17.25" customHeight="1" x14ac:dyDescent="0.25">
      <c r="A5562" s="14" t="s">
        <v>9631</v>
      </c>
      <c r="B5562" s="14" t="s">
        <v>9632</v>
      </c>
      <c r="C5562" s="14" t="s">
        <v>39</v>
      </c>
    </row>
    <row r="5563" spans="1:3" ht="17.25" customHeight="1" x14ac:dyDescent="0.25">
      <c r="A5563" s="14" t="s">
        <v>5583</v>
      </c>
      <c r="B5563" s="14" t="s">
        <v>5584</v>
      </c>
      <c r="C5563" s="14" t="s">
        <v>39</v>
      </c>
    </row>
    <row r="5564" spans="1:3" ht="17.25" customHeight="1" x14ac:dyDescent="0.25">
      <c r="A5564" s="14" t="s">
        <v>3057</v>
      </c>
      <c r="B5564" s="14" t="s">
        <v>3058</v>
      </c>
      <c r="C5564" s="14" t="s">
        <v>39</v>
      </c>
    </row>
    <row r="5565" spans="1:3" ht="17.25" customHeight="1" x14ac:dyDescent="0.25">
      <c r="A5565" s="14" t="s">
        <v>3589</v>
      </c>
      <c r="B5565" s="14" t="s">
        <v>3590</v>
      </c>
      <c r="C5565" s="14" t="s">
        <v>39</v>
      </c>
    </row>
    <row r="5566" spans="1:3" ht="17.25" customHeight="1" x14ac:dyDescent="0.25">
      <c r="A5566" s="14" t="s">
        <v>4848</v>
      </c>
      <c r="B5566" s="14" t="s">
        <v>4849</v>
      </c>
      <c r="C5566" s="14" t="s">
        <v>39</v>
      </c>
    </row>
    <row r="5567" spans="1:3" ht="17.25" customHeight="1" x14ac:dyDescent="0.25">
      <c r="A5567" s="14" t="s">
        <v>5391</v>
      </c>
      <c r="B5567" s="14" t="s">
        <v>5392</v>
      </c>
      <c r="C5567" s="14" t="s">
        <v>39</v>
      </c>
    </row>
    <row r="5568" spans="1:3" ht="17.25" customHeight="1" x14ac:dyDescent="0.25">
      <c r="A5568" s="14" t="s">
        <v>424</v>
      </c>
      <c r="B5568" s="14" t="s">
        <v>425</v>
      </c>
      <c r="C5568" s="14" t="s">
        <v>39</v>
      </c>
    </row>
    <row r="5569" spans="1:3" ht="17.25" customHeight="1" x14ac:dyDescent="0.25">
      <c r="A5569" s="14" t="s">
        <v>8179</v>
      </c>
      <c r="B5569" s="14" t="s">
        <v>425</v>
      </c>
      <c r="C5569" s="14" t="s">
        <v>39</v>
      </c>
    </row>
    <row r="5570" spans="1:3" ht="17.25" customHeight="1" x14ac:dyDescent="0.25">
      <c r="A5570" s="14" t="s">
        <v>426</v>
      </c>
      <c r="B5570" s="14" t="s">
        <v>427</v>
      </c>
      <c r="C5570" s="14" t="s">
        <v>39</v>
      </c>
    </row>
    <row r="5571" spans="1:3" ht="17.25" customHeight="1" x14ac:dyDescent="0.25">
      <c r="A5571" s="14" t="s">
        <v>420</v>
      </c>
      <c r="B5571" s="14" t="s">
        <v>421</v>
      </c>
      <c r="C5571" s="14" t="s">
        <v>39</v>
      </c>
    </row>
    <row r="5572" spans="1:3" ht="17.25" customHeight="1" x14ac:dyDescent="0.25">
      <c r="A5572" s="14" t="s">
        <v>1016</v>
      </c>
      <c r="B5572" s="14" t="s">
        <v>1017</v>
      </c>
      <c r="C5572" s="14" t="s">
        <v>39</v>
      </c>
    </row>
    <row r="5573" spans="1:3" ht="17.25" customHeight="1" x14ac:dyDescent="0.25">
      <c r="A5573" s="14" t="s">
        <v>8143</v>
      </c>
      <c r="B5573" s="14" t="s">
        <v>8144</v>
      </c>
      <c r="C5573" s="14" t="s">
        <v>39</v>
      </c>
    </row>
    <row r="5574" spans="1:3" ht="17.25" customHeight="1" x14ac:dyDescent="0.25">
      <c r="A5574" s="14" t="str">
        <f>"02034790655"</f>
        <v>02034790655</v>
      </c>
      <c r="B5574" s="14" t="s">
        <v>5576</v>
      </c>
      <c r="C5574" s="14" t="s">
        <v>39</v>
      </c>
    </row>
    <row r="5575" spans="1:3" ht="17.25" customHeight="1" x14ac:dyDescent="0.25">
      <c r="A5575" s="14" t="s">
        <v>5610</v>
      </c>
      <c r="B5575" s="14" t="s">
        <v>5611</v>
      </c>
      <c r="C5575" s="14" t="s">
        <v>39</v>
      </c>
    </row>
    <row r="5576" spans="1:3" ht="17.25" customHeight="1" x14ac:dyDescent="0.25">
      <c r="A5576" s="14" t="s">
        <v>8129</v>
      </c>
      <c r="B5576" s="14" t="s">
        <v>8130</v>
      </c>
      <c r="C5576" s="14" t="s">
        <v>39</v>
      </c>
    </row>
    <row r="5577" spans="1:3" ht="17.25" customHeight="1" x14ac:dyDescent="0.25">
      <c r="A5577" s="14" t="s">
        <v>8131</v>
      </c>
      <c r="B5577" s="14" t="s">
        <v>8132</v>
      </c>
      <c r="C5577" s="14" t="s">
        <v>39</v>
      </c>
    </row>
    <row r="5578" spans="1:3" ht="17.25" customHeight="1" x14ac:dyDescent="0.25">
      <c r="A5578" s="14" t="str">
        <f>"03828790653"</f>
        <v>03828790653</v>
      </c>
      <c r="B5578" s="14" t="s">
        <v>2990</v>
      </c>
      <c r="C5578" s="14" t="s">
        <v>39</v>
      </c>
    </row>
    <row r="5579" spans="1:3" ht="17.25" customHeight="1" x14ac:dyDescent="0.25">
      <c r="A5579" s="14" t="str">
        <f>"00667130777"</f>
        <v>00667130777</v>
      </c>
      <c r="B5579" s="14" t="s">
        <v>679</v>
      </c>
      <c r="C5579" s="14" t="s">
        <v>39</v>
      </c>
    </row>
    <row r="5580" spans="1:3" ht="17.25" customHeight="1" x14ac:dyDescent="0.25">
      <c r="A5580" s="14" t="s">
        <v>6778</v>
      </c>
      <c r="B5580" s="14" t="s">
        <v>6779</v>
      </c>
      <c r="C5580" s="14" t="s">
        <v>39</v>
      </c>
    </row>
    <row r="5581" spans="1:3" ht="17.25" customHeight="1" x14ac:dyDescent="0.25">
      <c r="A5581" s="14" t="str">
        <f>"05445570657"</f>
        <v>05445570657</v>
      </c>
      <c r="B5581" s="14" t="s">
        <v>7737</v>
      </c>
      <c r="C5581" s="14" t="s">
        <v>39</v>
      </c>
    </row>
    <row r="5582" spans="1:3" ht="17.25" customHeight="1" x14ac:dyDescent="0.25">
      <c r="A5582" s="14" t="s">
        <v>9982</v>
      </c>
      <c r="B5582" s="14" t="s">
        <v>9983</v>
      </c>
      <c r="C5582" s="14" t="s">
        <v>39</v>
      </c>
    </row>
    <row r="5583" spans="1:3" ht="17.25" customHeight="1" x14ac:dyDescent="0.25">
      <c r="A5583" s="14" t="s">
        <v>1062</v>
      </c>
      <c r="B5583" s="14" t="s">
        <v>1063</v>
      </c>
      <c r="C5583" s="14" t="s">
        <v>39</v>
      </c>
    </row>
    <row r="5584" spans="1:3" ht="17.25" customHeight="1" x14ac:dyDescent="0.25">
      <c r="A5584" s="14" t="s">
        <v>7594</v>
      </c>
      <c r="B5584" s="14" t="s">
        <v>7595</v>
      </c>
      <c r="C5584" s="14" t="s">
        <v>39</v>
      </c>
    </row>
    <row r="5585" spans="1:3" ht="17.25" customHeight="1" x14ac:dyDescent="0.25">
      <c r="A5585" s="14" t="s">
        <v>977</v>
      </c>
      <c r="B5585" s="14" t="s">
        <v>978</v>
      </c>
      <c r="C5585" s="14" t="s">
        <v>39</v>
      </c>
    </row>
    <row r="5586" spans="1:3" ht="17.25" customHeight="1" x14ac:dyDescent="0.25">
      <c r="A5586" s="14" t="s">
        <v>9667</v>
      </c>
      <c r="B5586" s="14" t="s">
        <v>9668</v>
      </c>
      <c r="C5586" s="14" t="s">
        <v>39</v>
      </c>
    </row>
    <row r="5587" spans="1:3" ht="17.25" customHeight="1" x14ac:dyDescent="0.25">
      <c r="A5587" s="14" t="s">
        <v>5953</v>
      </c>
      <c r="B5587" s="14" t="s">
        <v>5954</v>
      </c>
      <c r="C5587" s="14" t="s">
        <v>39</v>
      </c>
    </row>
    <row r="5588" spans="1:3" ht="17.25" customHeight="1" x14ac:dyDescent="0.25">
      <c r="A5588" s="14" t="s">
        <v>6964</v>
      </c>
      <c r="B5588" s="14" t="s">
        <v>6965</v>
      </c>
      <c r="C5588" s="14" t="s">
        <v>39</v>
      </c>
    </row>
    <row r="5589" spans="1:3" ht="17.25" customHeight="1" x14ac:dyDescent="0.25">
      <c r="A5589" s="14" t="s">
        <v>3433</v>
      </c>
      <c r="B5589" s="14" t="s">
        <v>3434</v>
      </c>
      <c r="C5589" s="14" t="s">
        <v>39</v>
      </c>
    </row>
    <row r="5590" spans="1:3" ht="17.25" customHeight="1" x14ac:dyDescent="0.25">
      <c r="A5590" s="14" t="s">
        <v>5614</v>
      </c>
      <c r="B5590" s="14" t="s">
        <v>5615</v>
      </c>
      <c r="C5590" s="14" t="s">
        <v>39</v>
      </c>
    </row>
    <row r="5591" spans="1:3" ht="17.25" customHeight="1" x14ac:dyDescent="0.25">
      <c r="A5591" s="14" t="s">
        <v>2502</v>
      </c>
      <c r="B5591" s="14" t="s">
        <v>2503</v>
      </c>
      <c r="C5591" s="14" t="s">
        <v>39</v>
      </c>
    </row>
    <row r="5592" spans="1:3" ht="17.25" customHeight="1" x14ac:dyDescent="0.25">
      <c r="A5592" s="14" t="s">
        <v>6456</v>
      </c>
      <c r="B5592" s="14" t="s">
        <v>2503</v>
      </c>
      <c r="C5592" s="14" t="s">
        <v>39</v>
      </c>
    </row>
    <row r="5593" spans="1:3" ht="17.25" customHeight="1" x14ac:dyDescent="0.25">
      <c r="A5593" s="14" t="s">
        <v>4777</v>
      </c>
      <c r="B5593" s="14" t="s">
        <v>4778</v>
      </c>
      <c r="C5593" s="14" t="s">
        <v>39</v>
      </c>
    </row>
    <row r="5594" spans="1:3" ht="17.25" customHeight="1" x14ac:dyDescent="0.25">
      <c r="A5594" s="14" t="s">
        <v>6739</v>
      </c>
      <c r="B5594" s="14" t="s">
        <v>6740</v>
      </c>
      <c r="C5594" s="14" t="s">
        <v>39</v>
      </c>
    </row>
    <row r="5595" spans="1:3" ht="17.25" customHeight="1" x14ac:dyDescent="0.25">
      <c r="A5595" s="14" t="s">
        <v>4550</v>
      </c>
      <c r="B5595" s="14" t="s">
        <v>4551</v>
      </c>
      <c r="C5595" s="14" t="s">
        <v>39</v>
      </c>
    </row>
    <row r="5596" spans="1:3" ht="17.25" customHeight="1" x14ac:dyDescent="0.25">
      <c r="A5596" s="14" t="s">
        <v>4552</v>
      </c>
      <c r="B5596" s="14" t="s">
        <v>4553</v>
      </c>
      <c r="C5596" s="14" t="s">
        <v>39</v>
      </c>
    </row>
    <row r="5597" spans="1:3" ht="17.25" customHeight="1" x14ac:dyDescent="0.25">
      <c r="A5597" s="14" t="s">
        <v>6243</v>
      </c>
      <c r="B5597" s="14" t="s">
        <v>6244</v>
      </c>
      <c r="C5597" s="14" t="s">
        <v>39</v>
      </c>
    </row>
    <row r="5598" spans="1:3" ht="17.25" customHeight="1" x14ac:dyDescent="0.25">
      <c r="A5598" s="14" t="s">
        <v>1058</v>
      </c>
      <c r="B5598" s="14" t="s">
        <v>1059</v>
      </c>
      <c r="C5598" s="14" t="s">
        <v>39</v>
      </c>
    </row>
    <row r="5599" spans="1:3" ht="17.25" customHeight="1" x14ac:dyDescent="0.25">
      <c r="A5599" s="14" t="s">
        <v>8262</v>
      </c>
      <c r="B5599" s="14" t="s">
        <v>8263</v>
      </c>
      <c r="C5599" s="14" t="s">
        <v>39</v>
      </c>
    </row>
    <row r="5600" spans="1:3" ht="17.25" customHeight="1" x14ac:dyDescent="0.25">
      <c r="A5600" s="14" t="s">
        <v>480</v>
      </c>
      <c r="B5600" s="14" t="s">
        <v>481</v>
      </c>
      <c r="C5600" s="14" t="s">
        <v>39</v>
      </c>
    </row>
    <row r="5601" spans="1:3" ht="17.25" customHeight="1" x14ac:dyDescent="0.25">
      <c r="A5601" s="14" t="s">
        <v>3261</v>
      </c>
      <c r="B5601" s="14" t="s">
        <v>3262</v>
      </c>
      <c r="C5601" s="14" t="s">
        <v>39</v>
      </c>
    </row>
    <row r="5602" spans="1:3" ht="17.25" customHeight="1" x14ac:dyDescent="0.25">
      <c r="A5602" s="14" t="s">
        <v>3267</v>
      </c>
      <c r="B5602" s="14" t="s">
        <v>3268</v>
      </c>
      <c r="C5602" s="14" t="s">
        <v>39</v>
      </c>
    </row>
    <row r="5603" spans="1:3" ht="17.25" customHeight="1" x14ac:dyDescent="0.25">
      <c r="A5603" s="14" t="s">
        <v>3450</v>
      </c>
      <c r="B5603" s="14" t="s">
        <v>3268</v>
      </c>
      <c r="C5603" s="14" t="s">
        <v>39</v>
      </c>
    </row>
    <row r="5604" spans="1:3" ht="17.25" customHeight="1" x14ac:dyDescent="0.25">
      <c r="A5604" s="14" t="s">
        <v>3269</v>
      </c>
      <c r="B5604" s="14" t="s">
        <v>3270</v>
      </c>
      <c r="C5604" s="14" t="s">
        <v>39</v>
      </c>
    </row>
    <row r="5605" spans="1:3" ht="17.25" customHeight="1" x14ac:dyDescent="0.25">
      <c r="A5605" s="14" t="s">
        <v>5295</v>
      </c>
      <c r="B5605" s="14" t="s">
        <v>5296</v>
      </c>
      <c r="C5605" s="14" t="s">
        <v>39</v>
      </c>
    </row>
    <row r="5606" spans="1:3" ht="17.25" customHeight="1" x14ac:dyDescent="0.25">
      <c r="A5606" s="14" t="s">
        <v>628</v>
      </c>
      <c r="B5606" s="14" t="s">
        <v>629</v>
      </c>
      <c r="C5606" s="14" t="s">
        <v>39</v>
      </c>
    </row>
    <row r="5607" spans="1:3" ht="17.25" customHeight="1" x14ac:dyDescent="0.25">
      <c r="A5607" s="14" t="str">
        <f>"04838080655"</f>
        <v>04838080655</v>
      </c>
      <c r="B5607" s="14" t="s">
        <v>8891</v>
      </c>
      <c r="C5607" s="14" t="s">
        <v>39</v>
      </c>
    </row>
    <row r="5608" spans="1:3" ht="17.25" customHeight="1" x14ac:dyDescent="0.25">
      <c r="A5608" s="14" t="s">
        <v>5527</v>
      </c>
      <c r="B5608" s="14" t="s">
        <v>5528</v>
      </c>
      <c r="C5608" s="14" t="s">
        <v>39</v>
      </c>
    </row>
    <row r="5609" spans="1:3" ht="17.25" customHeight="1" x14ac:dyDescent="0.25">
      <c r="A5609" s="14" t="s">
        <v>9984</v>
      </c>
      <c r="B5609" s="14" t="s">
        <v>9985</v>
      </c>
      <c r="C5609" s="14" t="s">
        <v>39</v>
      </c>
    </row>
    <row r="5610" spans="1:3" ht="17.25" customHeight="1" x14ac:dyDescent="0.25">
      <c r="A5610" s="14" t="s">
        <v>1041</v>
      </c>
      <c r="B5610" s="14" t="s">
        <v>1042</v>
      </c>
      <c r="C5610" s="14" t="s">
        <v>39</v>
      </c>
    </row>
    <row r="5611" spans="1:3" ht="17.25" customHeight="1" x14ac:dyDescent="0.25">
      <c r="A5611" s="14" t="s">
        <v>8182</v>
      </c>
      <c r="B5611" s="14" t="s">
        <v>8183</v>
      </c>
      <c r="C5611" s="14" t="s">
        <v>39</v>
      </c>
    </row>
    <row r="5612" spans="1:3" ht="17.25" customHeight="1" x14ac:dyDescent="0.25">
      <c r="A5612" s="14" t="s">
        <v>5538</v>
      </c>
      <c r="B5612" s="14" t="s">
        <v>5539</v>
      </c>
      <c r="C5612" s="14" t="s">
        <v>39</v>
      </c>
    </row>
    <row r="5613" spans="1:3" ht="17.25" customHeight="1" x14ac:dyDescent="0.25">
      <c r="A5613" s="14" t="s">
        <v>7872</v>
      </c>
      <c r="B5613" s="14" t="s">
        <v>7873</v>
      </c>
      <c r="C5613" s="14" t="s">
        <v>39</v>
      </c>
    </row>
    <row r="5614" spans="1:3" ht="17.25" customHeight="1" x14ac:dyDescent="0.25">
      <c r="A5614" s="14" t="s">
        <v>8879</v>
      </c>
      <c r="B5614" s="14" t="s">
        <v>8880</v>
      </c>
      <c r="C5614" s="14" t="s">
        <v>39</v>
      </c>
    </row>
    <row r="5615" spans="1:3" ht="17.25" customHeight="1" x14ac:dyDescent="0.25">
      <c r="A5615" s="14" t="s">
        <v>7546</v>
      </c>
      <c r="B5615" s="14" t="s">
        <v>7547</v>
      </c>
      <c r="C5615" s="14" t="s">
        <v>39</v>
      </c>
    </row>
    <row r="5616" spans="1:3" ht="17.25" customHeight="1" x14ac:dyDescent="0.25">
      <c r="A5616" s="14" t="s">
        <v>6018</v>
      </c>
      <c r="B5616" s="14" t="s">
        <v>6019</v>
      </c>
      <c r="C5616" s="14" t="s">
        <v>39</v>
      </c>
    </row>
    <row r="5617" spans="1:3" ht="17.25" customHeight="1" x14ac:dyDescent="0.25">
      <c r="A5617" s="14" t="s">
        <v>5546</v>
      </c>
      <c r="B5617" s="14" t="s">
        <v>5547</v>
      </c>
      <c r="C5617" s="14" t="s">
        <v>39</v>
      </c>
    </row>
    <row r="5618" spans="1:3" ht="17.25" customHeight="1" x14ac:dyDescent="0.25">
      <c r="A5618" s="14" t="s">
        <v>4069</v>
      </c>
      <c r="B5618" s="14" t="s">
        <v>4070</v>
      </c>
      <c r="C5618" s="14" t="s">
        <v>39</v>
      </c>
    </row>
    <row r="5619" spans="1:3" ht="17.25" customHeight="1" x14ac:dyDescent="0.25">
      <c r="A5619" s="14" t="s">
        <v>7073</v>
      </c>
      <c r="B5619" s="14" t="s">
        <v>7074</v>
      </c>
      <c r="C5619" s="14" t="s">
        <v>39</v>
      </c>
    </row>
    <row r="5620" spans="1:3" ht="17.25" customHeight="1" x14ac:dyDescent="0.25">
      <c r="A5620" s="14" t="s">
        <v>3375</v>
      </c>
      <c r="B5620" s="14" t="s">
        <v>3376</v>
      </c>
      <c r="C5620" s="14" t="s">
        <v>39</v>
      </c>
    </row>
    <row r="5621" spans="1:3" ht="17.25" customHeight="1" x14ac:dyDescent="0.25">
      <c r="A5621" s="14" t="str">
        <f>"03626940658"</f>
        <v>03626940658</v>
      </c>
      <c r="B5621" s="14" t="s">
        <v>401</v>
      </c>
      <c r="C5621" s="14" t="s">
        <v>39</v>
      </c>
    </row>
    <row r="5622" spans="1:3" ht="17.25" customHeight="1" x14ac:dyDescent="0.25">
      <c r="A5622" s="14" t="str">
        <f>"05208400654"</f>
        <v>05208400654</v>
      </c>
      <c r="B5622" s="14" t="s">
        <v>3533</v>
      </c>
      <c r="C5622" s="14" t="s">
        <v>39</v>
      </c>
    </row>
    <row r="5623" spans="1:3" ht="17.25" customHeight="1" x14ac:dyDescent="0.25">
      <c r="A5623" s="14" t="s">
        <v>7772</v>
      </c>
      <c r="B5623" s="14" t="s">
        <v>7773</v>
      </c>
      <c r="C5623" s="14" t="s">
        <v>39</v>
      </c>
    </row>
    <row r="5624" spans="1:3" ht="17.25" customHeight="1" x14ac:dyDescent="0.25">
      <c r="A5624" s="14" t="str">
        <f>"05287920655"</f>
        <v>05287920655</v>
      </c>
      <c r="B5624" s="14" t="s">
        <v>6763</v>
      </c>
      <c r="C5624" s="14" t="s">
        <v>39</v>
      </c>
    </row>
    <row r="5625" spans="1:3" ht="17.25" customHeight="1" x14ac:dyDescent="0.25">
      <c r="A5625" s="14" t="str">
        <f>"04930490653"</f>
        <v>04930490653</v>
      </c>
      <c r="B5625" s="14" t="s">
        <v>3230</v>
      </c>
      <c r="C5625" s="14" t="s">
        <v>39</v>
      </c>
    </row>
    <row r="5626" spans="1:3" ht="17.25" customHeight="1" x14ac:dyDescent="0.25">
      <c r="A5626" s="14" t="str">
        <f>"02271200657"</f>
        <v>02271200657</v>
      </c>
      <c r="B5626" s="14" t="s">
        <v>7478</v>
      </c>
      <c r="C5626" s="14" t="s">
        <v>39</v>
      </c>
    </row>
    <row r="5627" spans="1:3" ht="17.25" customHeight="1" x14ac:dyDescent="0.25">
      <c r="A5627" s="14" t="str">
        <f>"04673510659"</f>
        <v>04673510659</v>
      </c>
      <c r="B5627" s="14" t="s">
        <v>6451</v>
      </c>
      <c r="C5627" s="14" t="s">
        <v>39</v>
      </c>
    </row>
    <row r="5628" spans="1:3" ht="17.25" customHeight="1" x14ac:dyDescent="0.25">
      <c r="A5628" s="14" t="str">
        <f>"05684060659"</f>
        <v>05684060659</v>
      </c>
      <c r="B5628" s="14" t="s">
        <v>7778</v>
      </c>
      <c r="C5628" s="14" t="s">
        <v>39</v>
      </c>
    </row>
    <row r="5629" spans="1:3" ht="17.25" customHeight="1" x14ac:dyDescent="0.25">
      <c r="A5629" s="14" t="str">
        <f>"05829170652"</f>
        <v>05829170652</v>
      </c>
      <c r="B5629" s="14" t="s">
        <v>7904</v>
      </c>
      <c r="C5629" s="14" t="s">
        <v>39</v>
      </c>
    </row>
    <row r="5630" spans="1:3" ht="17.25" customHeight="1" x14ac:dyDescent="0.25">
      <c r="A5630" s="14" t="s">
        <v>472</v>
      </c>
      <c r="B5630" s="14" t="s">
        <v>473</v>
      </c>
      <c r="C5630" s="14" t="s">
        <v>39</v>
      </c>
    </row>
    <row r="5631" spans="1:3" ht="17.25" customHeight="1" x14ac:dyDescent="0.25">
      <c r="A5631" s="14" t="str">
        <f>"03712320658"</f>
        <v>03712320658</v>
      </c>
      <c r="B5631" s="14" t="s">
        <v>7192</v>
      </c>
      <c r="C5631" s="14" t="s">
        <v>39</v>
      </c>
    </row>
    <row r="5632" spans="1:3" ht="17.25" customHeight="1" x14ac:dyDescent="0.25">
      <c r="A5632" s="14" t="str">
        <f>"04341020651"</f>
        <v>04341020651</v>
      </c>
      <c r="B5632" s="14" t="s">
        <v>3553</v>
      </c>
      <c r="C5632" s="14" t="s">
        <v>39</v>
      </c>
    </row>
    <row r="5633" spans="1:3" ht="17.25" customHeight="1" x14ac:dyDescent="0.25">
      <c r="A5633" s="14" t="s">
        <v>962</v>
      </c>
      <c r="B5633" s="14" t="s">
        <v>963</v>
      </c>
      <c r="C5633" s="14" t="s">
        <v>39</v>
      </c>
    </row>
    <row r="5634" spans="1:3" ht="17.25" customHeight="1" x14ac:dyDescent="0.25">
      <c r="A5634" s="14" t="s">
        <v>5787</v>
      </c>
      <c r="B5634" s="14" t="s">
        <v>5788</v>
      </c>
      <c r="C5634" s="14" t="s">
        <v>39</v>
      </c>
    </row>
    <row r="5635" spans="1:3" ht="17.25" customHeight="1" x14ac:dyDescent="0.25">
      <c r="A5635" s="14" t="str">
        <f>"05634830656"</f>
        <v>05634830656</v>
      </c>
      <c r="B5635" s="14" t="s">
        <v>5411</v>
      </c>
      <c r="C5635" s="14" t="s">
        <v>39</v>
      </c>
    </row>
    <row r="5636" spans="1:3" ht="17.25" customHeight="1" x14ac:dyDescent="0.25">
      <c r="A5636" s="14" t="str">
        <f>"05933070657"</f>
        <v>05933070657</v>
      </c>
      <c r="B5636" s="14" t="s">
        <v>7614</v>
      </c>
      <c r="C5636" s="14" t="s">
        <v>39</v>
      </c>
    </row>
    <row r="5637" spans="1:3" ht="17.25" customHeight="1" x14ac:dyDescent="0.25">
      <c r="A5637" s="14" t="str">
        <f>"02189960657"</f>
        <v>02189960657</v>
      </c>
      <c r="B5637" s="14" t="s">
        <v>5331</v>
      </c>
      <c r="C5637" s="14" t="s">
        <v>39</v>
      </c>
    </row>
    <row r="5638" spans="1:3" ht="17.25" customHeight="1" x14ac:dyDescent="0.25">
      <c r="A5638" s="14" t="str">
        <f>"00908890767"</f>
        <v>00908890767</v>
      </c>
      <c r="B5638" s="14" t="s">
        <v>9669</v>
      </c>
      <c r="C5638" s="14" t="s">
        <v>39</v>
      </c>
    </row>
    <row r="5639" spans="1:3" ht="17.25" customHeight="1" x14ac:dyDescent="0.25">
      <c r="A5639" s="14" t="s">
        <v>2636</v>
      </c>
      <c r="B5639" s="14" t="s">
        <v>2637</v>
      </c>
      <c r="C5639" s="14" t="s">
        <v>39</v>
      </c>
    </row>
    <row r="5640" spans="1:3" ht="17.25" customHeight="1" x14ac:dyDescent="0.25">
      <c r="A5640" s="14" t="s">
        <v>5200</v>
      </c>
      <c r="B5640" s="14" t="s">
        <v>5201</v>
      </c>
      <c r="C5640" s="14" t="s">
        <v>39</v>
      </c>
    </row>
    <row r="5641" spans="1:3" ht="17.25" customHeight="1" x14ac:dyDescent="0.25">
      <c r="A5641" s="14" t="str">
        <f>"04283220657"</f>
        <v>04283220657</v>
      </c>
      <c r="B5641" s="14" t="s">
        <v>4383</v>
      </c>
      <c r="C5641" s="14" t="s">
        <v>39</v>
      </c>
    </row>
    <row r="5642" spans="1:3" ht="17.25" customHeight="1" x14ac:dyDescent="0.25">
      <c r="A5642" s="14" t="s">
        <v>482</v>
      </c>
      <c r="B5642" s="14" t="s">
        <v>483</v>
      </c>
      <c r="C5642" s="14" t="s">
        <v>39</v>
      </c>
    </row>
    <row r="5643" spans="1:3" ht="17.25" customHeight="1" x14ac:dyDescent="0.25">
      <c r="A5643" s="14" t="s">
        <v>5414</v>
      </c>
      <c r="B5643" s="14" t="s">
        <v>5415</v>
      </c>
      <c r="C5643" s="14" t="s">
        <v>39</v>
      </c>
    </row>
    <row r="5644" spans="1:3" ht="17.25" customHeight="1" x14ac:dyDescent="0.25">
      <c r="A5644" s="14" t="str">
        <f>"05084480655"</f>
        <v>05084480655</v>
      </c>
      <c r="B5644" s="14" t="s">
        <v>8881</v>
      </c>
      <c r="C5644" s="14" t="s">
        <v>39</v>
      </c>
    </row>
    <row r="5645" spans="1:3" ht="17.25" customHeight="1" x14ac:dyDescent="0.25">
      <c r="A5645" s="14" t="str">
        <f>"05905030655"</f>
        <v>05905030655</v>
      </c>
      <c r="B5645" s="14" t="s">
        <v>7110</v>
      </c>
      <c r="C5645" s="14" t="s">
        <v>39</v>
      </c>
    </row>
    <row r="5646" spans="1:3" ht="17.25" customHeight="1" x14ac:dyDescent="0.25">
      <c r="A5646" s="14" t="str">
        <f>"05602280652"</f>
        <v>05602280652</v>
      </c>
      <c r="B5646" s="14" t="s">
        <v>9701</v>
      </c>
      <c r="C5646" s="14" t="s">
        <v>39</v>
      </c>
    </row>
    <row r="5647" spans="1:3" ht="17.25" customHeight="1" x14ac:dyDescent="0.25">
      <c r="A5647" s="14" t="s">
        <v>7738</v>
      </c>
      <c r="B5647" s="14" t="s">
        <v>7739</v>
      </c>
      <c r="C5647" s="14" t="s">
        <v>39</v>
      </c>
    </row>
    <row r="5648" spans="1:3" ht="17.25" customHeight="1" x14ac:dyDescent="0.25">
      <c r="A5648" s="14" t="s">
        <v>6091</v>
      </c>
      <c r="B5648" s="14" t="s">
        <v>6092</v>
      </c>
      <c r="C5648" s="14" t="s">
        <v>39</v>
      </c>
    </row>
    <row r="5649" spans="1:3" ht="17.25" customHeight="1" x14ac:dyDescent="0.25">
      <c r="A5649" s="14" t="s">
        <v>2993</v>
      </c>
      <c r="B5649" s="14" t="s">
        <v>2994</v>
      </c>
      <c r="C5649" s="14" t="s">
        <v>39</v>
      </c>
    </row>
    <row r="5650" spans="1:3" ht="17.25" customHeight="1" x14ac:dyDescent="0.25">
      <c r="A5650" s="14" t="s">
        <v>5595</v>
      </c>
      <c r="B5650" s="14" t="s">
        <v>5596</v>
      </c>
      <c r="C5650" s="14" t="s">
        <v>39</v>
      </c>
    </row>
    <row r="5651" spans="1:3" ht="17.25" customHeight="1" x14ac:dyDescent="0.25">
      <c r="A5651" s="14" t="str">
        <f>"01679060713"</f>
        <v>01679060713</v>
      </c>
      <c r="B5651" s="14" t="s">
        <v>438</v>
      </c>
      <c r="C5651" s="14" t="s">
        <v>39</v>
      </c>
    </row>
    <row r="5652" spans="1:3" ht="17.25" customHeight="1" x14ac:dyDescent="0.25">
      <c r="A5652" s="14" t="s">
        <v>8882</v>
      </c>
      <c r="B5652" s="14" t="s">
        <v>8883</v>
      </c>
      <c r="C5652" s="14" t="s">
        <v>39</v>
      </c>
    </row>
    <row r="5653" spans="1:3" ht="17.25" customHeight="1" x14ac:dyDescent="0.25">
      <c r="A5653" s="14" t="s">
        <v>6449</v>
      </c>
      <c r="B5653" s="14" t="s">
        <v>6450</v>
      </c>
      <c r="C5653" s="14" t="s">
        <v>39</v>
      </c>
    </row>
    <row r="5654" spans="1:3" ht="17.25" customHeight="1" x14ac:dyDescent="0.25">
      <c r="A5654" s="14" t="s">
        <v>6419</v>
      </c>
      <c r="B5654" s="14" t="s">
        <v>6420</v>
      </c>
      <c r="C5654" s="14" t="s">
        <v>39</v>
      </c>
    </row>
    <row r="5655" spans="1:3" ht="17.25" customHeight="1" x14ac:dyDescent="0.25">
      <c r="A5655" s="14" t="s">
        <v>5412</v>
      </c>
      <c r="B5655" s="14" t="s">
        <v>5413</v>
      </c>
      <c r="C5655" s="14" t="s">
        <v>39</v>
      </c>
    </row>
    <row r="5656" spans="1:3" ht="17.25" customHeight="1" x14ac:dyDescent="0.25">
      <c r="A5656" s="14" t="s">
        <v>1048</v>
      </c>
      <c r="B5656" s="14" t="s">
        <v>1049</v>
      </c>
      <c r="C5656" s="14" t="s">
        <v>39</v>
      </c>
    </row>
    <row r="5657" spans="1:3" ht="17.25" customHeight="1" x14ac:dyDescent="0.25">
      <c r="A5657" s="14" t="s">
        <v>6284</v>
      </c>
      <c r="B5657" s="14" t="s">
        <v>6285</v>
      </c>
      <c r="C5657" s="14" t="s">
        <v>39</v>
      </c>
    </row>
    <row r="5658" spans="1:3" ht="17.25" customHeight="1" x14ac:dyDescent="0.25">
      <c r="A5658" s="14" t="s">
        <v>6143</v>
      </c>
      <c r="B5658" s="14" t="s">
        <v>6144</v>
      </c>
      <c r="C5658" s="14" t="s">
        <v>39</v>
      </c>
    </row>
    <row r="5659" spans="1:3" ht="17.25" customHeight="1" x14ac:dyDescent="0.25">
      <c r="A5659" s="14" t="str">
        <f>"04785290653"</f>
        <v>04785290653</v>
      </c>
      <c r="B5659" s="14" t="s">
        <v>479</v>
      </c>
      <c r="C5659" s="14" t="s">
        <v>39</v>
      </c>
    </row>
    <row r="5660" spans="1:3" ht="17.25" customHeight="1" x14ac:dyDescent="0.25">
      <c r="A5660" s="14" t="s">
        <v>3307</v>
      </c>
      <c r="B5660" s="14" t="s">
        <v>3308</v>
      </c>
      <c r="C5660" s="14" t="s">
        <v>39</v>
      </c>
    </row>
    <row r="5661" spans="1:3" ht="17.25" customHeight="1" x14ac:dyDescent="0.25">
      <c r="A5661" s="14" t="str">
        <f>"05378510654"</f>
        <v>05378510654</v>
      </c>
      <c r="B5661" s="14" t="s">
        <v>7566</v>
      </c>
      <c r="C5661" s="14" t="s">
        <v>39</v>
      </c>
    </row>
    <row r="5662" spans="1:3" ht="17.25" customHeight="1" x14ac:dyDescent="0.25">
      <c r="A5662" s="14" t="s">
        <v>5348</v>
      </c>
      <c r="B5662" s="14" t="s">
        <v>5349</v>
      </c>
      <c r="C5662" s="14" t="s">
        <v>39</v>
      </c>
    </row>
    <row r="5663" spans="1:3" ht="17.25" customHeight="1" x14ac:dyDescent="0.25">
      <c r="A5663" s="14" t="str">
        <f>"02854220650"</f>
        <v>02854220650</v>
      </c>
      <c r="B5663" s="14" t="s">
        <v>3488</v>
      </c>
      <c r="C5663" s="14" t="s">
        <v>39</v>
      </c>
    </row>
    <row r="5664" spans="1:3" ht="17.25" customHeight="1" x14ac:dyDescent="0.25">
      <c r="A5664" s="14" t="str">
        <f>"05663620655"</f>
        <v>05663620655</v>
      </c>
      <c r="B5664" s="14" t="s">
        <v>8083</v>
      </c>
      <c r="C5664" s="14" t="s">
        <v>39</v>
      </c>
    </row>
    <row r="5665" spans="1:3" ht="17.25" customHeight="1" x14ac:dyDescent="0.25">
      <c r="A5665" s="14" t="s">
        <v>6016</v>
      </c>
      <c r="B5665" s="14" t="s">
        <v>6017</v>
      </c>
      <c r="C5665" s="14" t="s">
        <v>39</v>
      </c>
    </row>
    <row r="5666" spans="1:3" ht="17.25" customHeight="1" x14ac:dyDescent="0.25">
      <c r="A5666" s="14" t="s">
        <v>8892</v>
      </c>
      <c r="B5666" s="14" t="s">
        <v>8893</v>
      </c>
      <c r="C5666" s="14" t="s">
        <v>39</v>
      </c>
    </row>
    <row r="5667" spans="1:3" ht="17.25" customHeight="1" x14ac:dyDescent="0.25">
      <c r="A5667" s="14" t="str">
        <f>"02300750656"</f>
        <v>02300750656</v>
      </c>
      <c r="B5667" s="14" t="s">
        <v>7367</v>
      </c>
      <c r="C5667" s="14" t="s">
        <v>39</v>
      </c>
    </row>
    <row r="5668" spans="1:3" ht="17.25" customHeight="1" x14ac:dyDescent="0.25">
      <c r="A5668" s="14" t="s">
        <v>5291</v>
      </c>
      <c r="B5668" s="14" t="s">
        <v>5292</v>
      </c>
      <c r="C5668" s="14" t="s">
        <v>39</v>
      </c>
    </row>
    <row r="5669" spans="1:3" ht="17.25" customHeight="1" x14ac:dyDescent="0.25">
      <c r="A5669" s="14" t="str">
        <f>"05716490650"</f>
        <v>05716490650</v>
      </c>
      <c r="B5669" s="14" t="s">
        <v>8930</v>
      </c>
      <c r="C5669" s="14" t="s">
        <v>39</v>
      </c>
    </row>
    <row r="5670" spans="1:3" ht="17.25" customHeight="1" x14ac:dyDescent="0.25">
      <c r="A5670" s="14" t="str">
        <f>"02950940656"</f>
        <v>02950940656</v>
      </c>
      <c r="B5670" s="14" t="s">
        <v>5763</v>
      </c>
      <c r="C5670" s="14" t="s">
        <v>39</v>
      </c>
    </row>
    <row r="5671" spans="1:3" ht="17.25" customHeight="1" x14ac:dyDescent="0.25">
      <c r="A5671" s="14" t="s">
        <v>4928</v>
      </c>
      <c r="B5671" s="14" t="s">
        <v>4929</v>
      </c>
      <c r="C5671" s="14" t="s">
        <v>39</v>
      </c>
    </row>
    <row r="5672" spans="1:3" ht="17.25" customHeight="1" x14ac:dyDescent="0.25">
      <c r="A5672" s="14" t="s">
        <v>7529</v>
      </c>
      <c r="B5672" s="14" t="s">
        <v>7530</v>
      </c>
      <c r="C5672" s="14" t="s">
        <v>39</v>
      </c>
    </row>
    <row r="5673" spans="1:3" ht="17.25" customHeight="1" x14ac:dyDescent="0.25">
      <c r="A5673" s="14" t="s">
        <v>9786</v>
      </c>
      <c r="B5673" s="14" t="s">
        <v>9787</v>
      </c>
      <c r="C5673" s="14" t="s">
        <v>39</v>
      </c>
    </row>
    <row r="5674" spans="1:3" ht="17.25" customHeight="1" x14ac:dyDescent="0.25">
      <c r="A5674" s="14" t="str">
        <f>"05297420654"</f>
        <v>05297420654</v>
      </c>
      <c r="B5674" s="14" t="s">
        <v>5872</v>
      </c>
      <c r="C5674" s="14" t="s">
        <v>39</v>
      </c>
    </row>
    <row r="5675" spans="1:3" ht="17.25" customHeight="1" x14ac:dyDescent="0.25">
      <c r="A5675" s="14" t="str">
        <f>"05297420654"</f>
        <v>05297420654</v>
      </c>
      <c r="B5675" s="14" t="s">
        <v>5876</v>
      </c>
      <c r="C5675" s="14" t="s">
        <v>39</v>
      </c>
    </row>
    <row r="5676" spans="1:3" ht="17.25" customHeight="1" x14ac:dyDescent="0.25">
      <c r="A5676" s="14" t="s">
        <v>8133</v>
      </c>
      <c r="B5676" s="14" t="s">
        <v>8134</v>
      </c>
      <c r="C5676" s="14" t="s">
        <v>39</v>
      </c>
    </row>
    <row r="5677" spans="1:3" ht="17.25" customHeight="1" x14ac:dyDescent="0.25">
      <c r="A5677" s="14" t="s">
        <v>3805</v>
      </c>
      <c r="B5677" s="14" t="s">
        <v>3806</v>
      </c>
      <c r="C5677" s="14" t="s">
        <v>39</v>
      </c>
    </row>
    <row r="5678" spans="1:3" ht="17.25" customHeight="1" x14ac:dyDescent="0.25">
      <c r="A5678" s="14" t="s">
        <v>5206</v>
      </c>
      <c r="B5678" s="14" t="s">
        <v>5207</v>
      </c>
      <c r="C5678" s="14" t="s">
        <v>39</v>
      </c>
    </row>
    <row r="5679" spans="1:3" ht="17.25" customHeight="1" x14ac:dyDescent="0.25">
      <c r="A5679" s="14" t="str">
        <f>"05616540653"</f>
        <v>05616540653</v>
      </c>
      <c r="B5679" s="14" t="s">
        <v>5492</v>
      </c>
      <c r="C5679" s="14" t="s">
        <v>39</v>
      </c>
    </row>
    <row r="5680" spans="1:3" ht="17.25" customHeight="1" x14ac:dyDescent="0.25">
      <c r="A5680" s="14" t="str">
        <f>"05600620651"</f>
        <v>05600620651</v>
      </c>
      <c r="B5680" s="14" t="s">
        <v>5398</v>
      </c>
      <c r="C5680" s="14" t="s">
        <v>39</v>
      </c>
    </row>
    <row r="5681" spans="1:3" ht="17.25" customHeight="1" x14ac:dyDescent="0.25">
      <c r="A5681" s="14" t="s">
        <v>9980</v>
      </c>
      <c r="B5681" s="14" t="s">
        <v>9981</v>
      </c>
      <c r="C5681" s="14" t="s">
        <v>39</v>
      </c>
    </row>
    <row r="5682" spans="1:3" ht="17.25" customHeight="1" x14ac:dyDescent="0.25">
      <c r="A5682" s="14" t="s">
        <v>9979</v>
      </c>
      <c r="B5682" s="14" t="s">
        <v>2886</v>
      </c>
      <c r="C5682" s="14" t="s">
        <v>39</v>
      </c>
    </row>
    <row r="5683" spans="1:3" ht="17.25" customHeight="1" x14ac:dyDescent="0.25">
      <c r="A5683" s="14" t="str">
        <f>"04069080655"</f>
        <v>04069080655</v>
      </c>
      <c r="B5683" s="14" t="s">
        <v>433</v>
      </c>
      <c r="C5683" s="14" t="s">
        <v>39</v>
      </c>
    </row>
    <row r="5684" spans="1:3" ht="17.25" customHeight="1" x14ac:dyDescent="0.25">
      <c r="A5684" s="14" t="s">
        <v>1031</v>
      </c>
      <c r="B5684" s="14" t="s">
        <v>1032</v>
      </c>
      <c r="C5684" s="14" t="s">
        <v>39</v>
      </c>
    </row>
    <row r="5685" spans="1:3" ht="17.25" customHeight="1" x14ac:dyDescent="0.25">
      <c r="A5685" s="14" t="s">
        <v>3442</v>
      </c>
      <c r="B5685" s="14" t="s">
        <v>3443</v>
      </c>
      <c r="C5685" s="14" t="s">
        <v>39</v>
      </c>
    </row>
    <row r="5686" spans="1:3" ht="17.25" customHeight="1" x14ac:dyDescent="0.25">
      <c r="A5686" s="14" t="s">
        <v>3055</v>
      </c>
      <c r="B5686" s="14" t="s">
        <v>3056</v>
      </c>
      <c r="C5686" s="14" t="s">
        <v>39</v>
      </c>
    </row>
    <row r="5687" spans="1:3" ht="17.25" customHeight="1" x14ac:dyDescent="0.25">
      <c r="A5687" s="14" t="s">
        <v>3619</v>
      </c>
      <c r="B5687" s="14" t="s">
        <v>3620</v>
      </c>
      <c r="C5687" s="14" t="s">
        <v>39</v>
      </c>
    </row>
    <row r="5688" spans="1:3" ht="17.25" customHeight="1" x14ac:dyDescent="0.25">
      <c r="A5688" s="14" t="s">
        <v>3613</v>
      </c>
      <c r="B5688" s="14" t="s">
        <v>3614</v>
      </c>
      <c r="C5688" s="14" t="s">
        <v>39</v>
      </c>
    </row>
    <row r="5689" spans="1:3" ht="17.25" customHeight="1" x14ac:dyDescent="0.25">
      <c r="A5689" s="14" t="s">
        <v>9760</v>
      </c>
      <c r="B5689" s="14" t="s">
        <v>9761</v>
      </c>
      <c r="C5689" s="14" t="s">
        <v>39</v>
      </c>
    </row>
    <row r="5690" spans="1:3" ht="17.25" customHeight="1" x14ac:dyDescent="0.25">
      <c r="A5690" s="14" t="s">
        <v>9743</v>
      </c>
      <c r="B5690" s="14" t="s">
        <v>9744</v>
      </c>
      <c r="C5690" s="14" t="s">
        <v>39</v>
      </c>
    </row>
    <row r="5691" spans="1:3" ht="17.25" customHeight="1" x14ac:dyDescent="0.25">
      <c r="A5691" s="14" t="s">
        <v>115</v>
      </c>
      <c r="B5691" s="14" t="s">
        <v>116</v>
      </c>
      <c r="C5691" s="14" t="s">
        <v>39</v>
      </c>
    </row>
    <row r="5692" spans="1:3" ht="17.25" customHeight="1" x14ac:dyDescent="0.25">
      <c r="A5692" s="14" t="s">
        <v>6523</v>
      </c>
      <c r="B5692" s="14" t="s">
        <v>6524</v>
      </c>
      <c r="C5692" s="14" t="s">
        <v>39</v>
      </c>
    </row>
    <row r="5693" spans="1:3" ht="17.25" customHeight="1" x14ac:dyDescent="0.25">
      <c r="A5693" s="14" t="s">
        <v>5092</v>
      </c>
      <c r="B5693" s="14" t="s">
        <v>5093</v>
      </c>
      <c r="C5693" s="14" t="s">
        <v>39</v>
      </c>
    </row>
    <row r="5694" spans="1:3" ht="17.25" customHeight="1" x14ac:dyDescent="0.25">
      <c r="A5694" s="14" t="s">
        <v>7881</v>
      </c>
      <c r="B5694" s="14" t="s">
        <v>7882</v>
      </c>
      <c r="C5694" s="14" t="s">
        <v>39</v>
      </c>
    </row>
    <row r="5695" spans="1:3" ht="17.25" customHeight="1" x14ac:dyDescent="0.25">
      <c r="A5695" s="14" t="s">
        <v>893</v>
      </c>
      <c r="B5695" s="14" t="s">
        <v>894</v>
      </c>
      <c r="C5695" s="14" t="s">
        <v>39</v>
      </c>
    </row>
    <row r="5696" spans="1:3" ht="17.25" customHeight="1" x14ac:dyDescent="0.25">
      <c r="A5696" s="14" t="s">
        <v>6282</v>
      </c>
      <c r="B5696" s="14" t="s">
        <v>6283</v>
      </c>
      <c r="C5696" s="14" t="s">
        <v>39</v>
      </c>
    </row>
    <row r="5697" spans="1:3" ht="17.25" customHeight="1" x14ac:dyDescent="0.25">
      <c r="A5697" s="14" t="s">
        <v>5814</v>
      </c>
      <c r="B5697" s="14" t="s">
        <v>5815</v>
      </c>
      <c r="C5697" s="14" t="s">
        <v>39</v>
      </c>
    </row>
    <row r="5698" spans="1:3" ht="17.25" customHeight="1" x14ac:dyDescent="0.25">
      <c r="A5698" s="14" t="s">
        <v>10183</v>
      </c>
      <c r="B5698" s="14" t="s">
        <v>10184</v>
      </c>
      <c r="C5698" s="14" t="s">
        <v>39</v>
      </c>
    </row>
    <row r="5699" spans="1:3" ht="17.25" customHeight="1" x14ac:dyDescent="0.25">
      <c r="A5699" s="14" t="s">
        <v>5050</v>
      </c>
      <c r="B5699" s="14" t="s">
        <v>5051</v>
      </c>
      <c r="C5699" s="14" t="s">
        <v>39</v>
      </c>
    </row>
    <row r="5700" spans="1:3" ht="17.25" customHeight="1" x14ac:dyDescent="0.25">
      <c r="A5700" s="14" t="s">
        <v>985</v>
      </c>
      <c r="B5700" s="14" t="s">
        <v>986</v>
      </c>
      <c r="C5700" s="14" t="s">
        <v>39</v>
      </c>
    </row>
    <row r="5701" spans="1:3" ht="17.25" customHeight="1" x14ac:dyDescent="0.25">
      <c r="A5701" s="14" t="str">
        <f>"05568360654"</f>
        <v>05568360654</v>
      </c>
      <c r="B5701" s="14" t="s">
        <v>9966</v>
      </c>
      <c r="C5701" s="14" t="s">
        <v>39</v>
      </c>
    </row>
    <row r="5702" spans="1:3" ht="17.25" customHeight="1" x14ac:dyDescent="0.25">
      <c r="A5702" s="14" t="s">
        <v>5407</v>
      </c>
      <c r="B5702" s="14" t="s">
        <v>5408</v>
      </c>
      <c r="C5702" s="14" t="s">
        <v>39</v>
      </c>
    </row>
    <row r="5703" spans="1:3" ht="17.25" customHeight="1" x14ac:dyDescent="0.25">
      <c r="A5703" s="14" t="s">
        <v>5409</v>
      </c>
      <c r="B5703" s="14" t="s">
        <v>5410</v>
      </c>
      <c r="C5703" s="14" t="s">
        <v>39</v>
      </c>
    </row>
    <row r="5704" spans="1:3" ht="17.25" customHeight="1" x14ac:dyDescent="0.25">
      <c r="A5704" s="14" t="s">
        <v>362</v>
      </c>
      <c r="B5704" s="14" t="s">
        <v>363</v>
      </c>
      <c r="C5704" s="14" t="s">
        <v>39</v>
      </c>
    </row>
    <row r="5705" spans="1:3" ht="17.25" customHeight="1" x14ac:dyDescent="0.25">
      <c r="A5705" s="14" t="s">
        <v>5601</v>
      </c>
      <c r="B5705" s="14" t="s">
        <v>5602</v>
      </c>
      <c r="C5705" s="14" t="s">
        <v>39</v>
      </c>
    </row>
    <row r="5706" spans="1:3" ht="17.25" customHeight="1" x14ac:dyDescent="0.25">
      <c r="A5706" s="14" t="s">
        <v>3303</v>
      </c>
      <c r="B5706" s="14" t="s">
        <v>3304</v>
      </c>
      <c r="C5706" s="14" t="s">
        <v>39</v>
      </c>
    </row>
    <row r="5707" spans="1:3" ht="17.25" customHeight="1" x14ac:dyDescent="0.25">
      <c r="A5707" s="14" t="s">
        <v>5443</v>
      </c>
      <c r="B5707" s="14" t="s">
        <v>5444</v>
      </c>
      <c r="C5707" s="14" t="s">
        <v>39</v>
      </c>
    </row>
    <row r="5708" spans="1:3" ht="17.25" customHeight="1" x14ac:dyDescent="0.25">
      <c r="A5708" s="14" t="str">
        <f>"02244310658"</f>
        <v>02244310658</v>
      </c>
      <c r="B5708" s="14" t="s">
        <v>429</v>
      </c>
      <c r="C5708" s="14" t="s">
        <v>39</v>
      </c>
    </row>
    <row r="5709" spans="1:3" ht="17.25" customHeight="1" x14ac:dyDescent="0.25">
      <c r="A5709" s="14" t="str">
        <f>"05373510659"</f>
        <v>05373510659</v>
      </c>
      <c r="B5709" s="14" t="s">
        <v>6558</v>
      </c>
      <c r="C5709" s="14" t="s">
        <v>39</v>
      </c>
    </row>
    <row r="5710" spans="1:3" ht="17.25" customHeight="1" x14ac:dyDescent="0.25">
      <c r="A5710" s="14" t="s">
        <v>397</v>
      </c>
      <c r="B5710" s="14" t="s">
        <v>398</v>
      </c>
      <c r="C5710" s="14" t="s">
        <v>39</v>
      </c>
    </row>
    <row r="5711" spans="1:3" ht="17.25" customHeight="1" x14ac:dyDescent="0.25">
      <c r="A5711" s="14" t="s">
        <v>7374</v>
      </c>
      <c r="B5711" s="14" t="s">
        <v>7375</v>
      </c>
      <c r="C5711" s="14" t="s">
        <v>39</v>
      </c>
    </row>
    <row r="5712" spans="1:3" ht="17.25" customHeight="1" x14ac:dyDescent="0.25">
      <c r="A5712" s="14" t="str">
        <f>"04839100650"</f>
        <v>04839100650</v>
      </c>
      <c r="B5712" s="14" t="s">
        <v>955</v>
      </c>
      <c r="C5712" s="14" t="s">
        <v>39</v>
      </c>
    </row>
    <row r="5713" spans="1:3" ht="17.25" customHeight="1" x14ac:dyDescent="0.25">
      <c r="A5713" s="14" t="str">
        <f>"06057170653"</f>
        <v>06057170653</v>
      </c>
      <c r="B5713" s="14" t="s">
        <v>9711</v>
      </c>
      <c r="C5713" s="14" t="s">
        <v>39</v>
      </c>
    </row>
    <row r="5714" spans="1:3" ht="17.25" customHeight="1" x14ac:dyDescent="0.25">
      <c r="A5714" s="14" t="s">
        <v>1700</v>
      </c>
      <c r="B5714" s="14" t="s">
        <v>1701</v>
      </c>
      <c r="C5714" s="14" t="s">
        <v>39</v>
      </c>
    </row>
    <row r="5715" spans="1:3" ht="17.25" customHeight="1" x14ac:dyDescent="0.25">
      <c r="A5715" s="14" t="s">
        <v>1056</v>
      </c>
      <c r="B5715" s="14" t="s">
        <v>1057</v>
      </c>
      <c r="C5715" s="14" t="s">
        <v>39</v>
      </c>
    </row>
    <row r="5716" spans="1:3" ht="17.25" customHeight="1" x14ac:dyDescent="0.25">
      <c r="A5716" s="14" t="s">
        <v>6341</v>
      </c>
      <c r="B5716" s="14" t="s">
        <v>6342</v>
      </c>
      <c r="C5716" s="14" t="s">
        <v>39</v>
      </c>
    </row>
    <row r="5717" spans="1:3" ht="17.25" customHeight="1" x14ac:dyDescent="0.25">
      <c r="A5717" s="14" t="str">
        <f>"05605680650"</f>
        <v>05605680650</v>
      </c>
      <c r="B5717" s="14" t="s">
        <v>8057</v>
      </c>
      <c r="C5717" s="14" t="s">
        <v>39</v>
      </c>
    </row>
    <row r="5718" spans="1:3" ht="17.25" customHeight="1" x14ac:dyDescent="0.25">
      <c r="A5718" s="14" t="s">
        <v>3142</v>
      </c>
      <c r="B5718" s="14" t="s">
        <v>3143</v>
      </c>
      <c r="C5718" s="14" t="s">
        <v>39</v>
      </c>
    </row>
    <row r="5719" spans="1:3" ht="17.25" customHeight="1" x14ac:dyDescent="0.25">
      <c r="A5719" s="14" t="str">
        <f>"04757540655"</f>
        <v>04757540655</v>
      </c>
      <c r="B5719" s="14" t="s">
        <v>7043</v>
      </c>
      <c r="C5719" s="14" t="s">
        <v>39</v>
      </c>
    </row>
    <row r="5720" spans="1:3" ht="17.25" customHeight="1" x14ac:dyDescent="0.25">
      <c r="A5720" s="14" t="str">
        <f>"04768660658"</f>
        <v>04768660658</v>
      </c>
      <c r="B5720" s="14" t="s">
        <v>7563</v>
      </c>
      <c r="C5720" s="14" t="s">
        <v>39</v>
      </c>
    </row>
    <row r="5721" spans="1:3" ht="17.25" customHeight="1" x14ac:dyDescent="0.25">
      <c r="A5721" s="14" t="s">
        <v>10600</v>
      </c>
      <c r="B5721" s="14" t="s">
        <v>10601</v>
      </c>
      <c r="C5721" s="14" t="s">
        <v>39</v>
      </c>
    </row>
    <row r="5722" spans="1:3" ht="17.25" customHeight="1" x14ac:dyDescent="0.25">
      <c r="A5722" s="14" t="s">
        <v>6838</v>
      </c>
      <c r="B5722" s="14" t="s">
        <v>6839</v>
      </c>
      <c r="C5722" s="14" t="s">
        <v>39</v>
      </c>
    </row>
    <row r="5723" spans="1:3" ht="17.25" customHeight="1" x14ac:dyDescent="0.25">
      <c r="A5723" s="14" t="str">
        <f>"05019440659"</f>
        <v>05019440659</v>
      </c>
      <c r="B5723" s="14" t="s">
        <v>384</v>
      </c>
      <c r="C5723" s="14" t="s">
        <v>39</v>
      </c>
    </row>
    <row r="5724" spans="1:3" ht="17.25" customHeight="1" x14ac:dyDescent="0.25">
      <c r="A5724" s="14" t="s">
        <v>5540</v>
      </c>
      <c r="B5724" s="14" t="s">
        <v>5541</v>
      </c>
      <c r="C5724" s="14" t="s">
        <v>39</v>
      </c>
    </row>
    <row r="5725" spans="1:3" ht="17.25" customHeight="1" x14ac:dyDescent="0.25">
      <c r="A5725" s="14" t="str">
        <f>"05517180658"</f>
        <v>05517180658</v>
      </c>
      <c r="B5725" s="14" t="s">
        <v>5533</v>
      </c>
      <c r="C5725" s="14" t="s">
        <v>39</v>
      </c>
    </row>
    <row r="5726" spans="1:3" ht="17.25" customHeight="1" x14ac:dyDescent="0.25">
      <c r="A5726" s="14" t="str">
        <f>"04717760658"</f>
        <v>04717760658</v>
      </c>
      <c r="B5726" s="14" t="s">
        <v>6835</v>
      </c>
      <c r="C5726" s="14" t="s">
        <v>39</v>
      </c>
    </row>
    <row r="5727" spans="1:3" ht="17.25" customHeight="1" x14ac:dyDescent="0.25">
      <c r="A5727" s="14" t="str">
        <f>"05608420658"</f>
        <v>05608420658</v>
      </c>
      <c r="B5727" s="14" t="s">
        <v>5376</v>
      </c>
      <c r="C5727" s="14" t="s">
        <v>39</v>
      </c>
    </row>
    <row r="5728" spans="1:3" ht="17.25" customHeight="1" x14ac:dyDescent="0.25">
      <c r="A5728" s="14" t="str">
        <f>"04635240650"</f>
        <v>04635240650</v>
      </c>
      <c r="B5728" s="14" t="s">
        <v>611</v>
      </c>
      <c r="C5728" s="14" t="s">
        <v>39</v>
      </c>
    </row>
    <row r="5729" spans="1:3" ht="17.25" customHeight="1" x14ac:dyDescent="0.25">
      <c r="A5729" s="14" t="str">
        <f>"04492510658"</f>
        <v>04492510658</v>
      </c>
      <c r="B5729" s="14" t="s">
        <v>2941</v>
      </c>
      <c r="C5729" s="14" t="s">
        <v>39</v>
      </c>
    </row>
    <row r="5730" spans="1:3" ht="17.25" customHeight="1" x14ac:dyDescent="0.25">
      <c r="A5730" s="14" t="str">
        <f>"04609430659"</f>
        <v>04609430659</v>
      </c>
      <c r="B5730" s="14" t="s">
        <v>1015</v>
      </c>
      <c r="C5730" s="14" t="s">
        <v>39</v>
      </c>
    </row>
    <row r="5731" spans="1:3" ht="17.25" customHeight="1" x14ac:dyDescent="0.25">
      <c r="A5731" s="14" t="str">
        <f>"02419890658"</f>
        <v>02419890658</v>
      </c>
      <c r="B5731" s="14" t="s">
        <v>3593</v>
      </c>
      <c r="C5731" s="14" t="s">
        <v>39</v>
      </c>
    </row>
    <row r="5732" spans="1:3" ht="17.25" customHeight="1" x14ac:dyDescent="0.25">
      <c r="A5732" s="14" t="str">
        <f>"05069880655"</f>
        <v>05069880655</v>
      </c>
      <c r="B5732" s="14" t="s">
        <v>957</v>
      </c>
      <c r="C5732" s="14" t="s">
        <v>39</v>
      </c>
    </row>
    <row r="5733" spans="1:3" ht="17.25" customHeight="1" x14ac:dyDescent="0.25">
      <c r="A5733" s="14" t="s">
        <v>8225</v>
      </c>
      <c r="B5733" s="14" t="s">
        <v>8226</v>
      </c>
      <c r="C5733" s="14" t="s">
        <v>39</v>
      </c>
    </row>
    <row r="5734" spans="1:3" ht="17.25" customHeight="1" x14ac:dyDescent="0.25">
      <c r="A5734" s="14" t="s">
        <v>6278</v>
      </c>
      <c r="B5734" s="14" t="s">
        <v>6279</v>
      </c>
      <c r="C5734" s="14" t="s">
        <v>39</v>
      </c>
    </row>
    <row r="5735" spans="1:3" ht="17.25" customHeight="1" x14ac:dyDescent="0.25">
      <c r="A5735" s="14" t="s">
        <v>6251</v>
      </c>
      <c r="B5735" s="14" t="s">
        <v>6252</v>
      </c>
      <c r="C5735" s="14" t="s">
        <v>39</v>
      </c>
    </row>
    <row r="5736" spans="1:3" ht="17.25" customHeight="1" x14ac:dyDescent="0.25">
      <c r="A5736" s="14" t="s">
        <v>7586</v>
      </c>
      <c r="B5736" s="14" t="s">
        <v>7587</v>
      </c>
      <c r="C5736" s="14" t="s">
        <v>39</v>
      </c>
    </row>
    <row r="5737" spans="1:3" ht="17.25" customHeight="1" x14ac:dyDescent="0.25">
      <c r="A5737" s="14" t="s">
        <v>9918</v>
      </c>
      <c r="B5737" s="14" t="s">
        <v>9919</v>
      </c>
      <c r="C5737" s="14" t="s">
        <v>39</v>
      </c>
    </row>
    <row r="5738" spans="1:3" ht="17.25" customHeight="1" x14ac:dyDescent="0.25">
      <c r="A5738" s="14" t="s">
        <v>404</v>
      </c>
      <c r="B5738" s="14" t="s">
        <v>405</v>
      </c>
      <c r="C5738" s="14" t="s">
        <v>39</v>
      </c>
    </row>
    <row r="5739" spans="1:3" ht="17.25" customHeight="1" x14ac:dyDescent="0.25">
      <c r="A5739" s="14" t="s">
        <v>5459</v>
      </c>
      <c r="B5739" s="14" t="s">
        <v>5460</v>
      </c>
      <c r="C5739" s="14" t="s">
        <v>39</v>
      </c>
    </row>
    <row r="5740" spans="1:3" ht="17.25" customHeight="1" x14ac:dyDescent="0.25">
      <c r="A5740" s="14" t="s">
        <v>402</v>
      </c>
      <c r="B5740" s="14" t="s">
        <v>403</v>
      </c>
      <c r="C5740" s="14" t="s">
        <v>39</v>
      </c>
    </row>
    <row r="5741" spans="1:3" ht="17.25" customHeight="1" x14ac:dyDescent="0.25">
      <c r="A5741" s="14" t="s">
        <v>395</v>
      </c>
      <c r="B5741" s="14" t="s">
        <v>396</v>
      </c>
      <c r="C5741" s="14" t="s">
        <v>39</v>
      </c>
    </row>
    <row r="5742" spans="1:3" ht="17.25" customHeight="1" x14ac:dyDescent="0.25">
      <c r="A5742" s="14" t="s">
        <v>408</v>
      </c>
      <c r="B5742" s="14" t="s">
        <v>409</v>
      </c>
      <c r="C5742" s="14" t="s">
        <v>39</v>
      </c>
    </row>
    <row r="5743" spans="1:3" ht="17.25" customHeight="1" x14ac:dyDescent="0.25">
      <c r="A5743" s="14" t="s">
        <v>399</v>
      </c>
      <c r="B5743" s="14" t="s">
        <v>400</v>
      </c>
      <c r="C5743" s="14" t="s">
        <v>39</v>
      </c>
    </row>
    <row r="5744" spans="1:3" ht="17.25" customHeight="1" x14ac:dyDescent="0.25">
      <c r="A5744" s="14" t="s">
        <v>385</v>
      </c>
      <c r="B5744" s="14" t="s">
        <v>386</v>
      </c>
      <c r="C5744" s="14" t="s">
        <v>39</v>
      </c>
    </row>
    <row r="5745" spans="1:3" ht="17.25" customHeight="1" x14ac:dyDescent="0.25">
      <c r="A5745" s="14" t="s">
        <v>5812</v>
      </c>
      <c r="B5745" s="14" t="s">
        <v>5813</v>
      </c>
      <c r="C5745" s="14" t="s">
        <v>39</v>
      </c>
    </row>
    <row r="5746" spans="1:3" ht="17.25" customHeight="1" x14ac:dyDescent="0.25">
      <c r="A5746" s="14" t="s">
        <v>7758</v>
      </c>
      <c r="B5746" s="14" t="s">
        <v>7759</v>
      </c>
      <c r="C5746" s="14" t="s">
        <v>39</v>
      </c>
    </row>
    <row r="5747" spans="1:3" ht="17.25" customHeight="1" x14ac:dyDescent="0.25">
      <c r="A5747" s="14" t="s">
        <v>7786</v>
      </c>
      <c r="B5747" s="14" t="s">
        <v>7787</v>
      </c>
      <c r="C5747" s="14" t="s">
        <v>39</v>
      </c>
    </row>
    <row r="5748" spans="1:3" ht="17.25" customHeight="1" x14ac:dyDescent="0.25">
      <c r="A5748" s="14" t="s">
        <v>5180</v>
      </c>
      <c r="B5748" s="14" t="s">
        <v>5181</v>
      </c>
      <c r="C5748" s="14" t="s">
        <v>39</v>
      </c>
    </row>
    <row r="5749" spans="1:3" ht="17.25" customHeight="1" x14ac:dyDescent="0.25">
      <c r="A5749" s="14" t="s">
        <v>4560</v>
      </c>
      <c r="B5749" s="14" t="s">
        <v>4561</v>
      </c>
      <c r="C5749" s="14" t="s">
        <v>39</v>
      </c>
    </row>
    <row r="5750" spans="1:3" ht="17.25" customHeight="1" x14ac:dyDescent="0.25">
      <c r="A5750" s="14" t="s">
        <v>8237</v>
      </c>
      <c r="B5750" s="14" t="s">
        <v>8238</v>
      </c>
      <c r="C5750" s="14" t="s">
        <v>39</v>
      </c>
    </row>
    <row r="5751" spans="1:3" ht="17.25" customHeight="1" x14ac:dyDescent="0.25">
      <c r="A5751" s="14" t="str">
        <f>"02483960650"</f>
        <v>02483960650</v>
      </c>
      <c r="B5751" s="14" t="s">
        <v>7943</v>
      </c>
      <c r="C5751" s="14" t="s">
        <v>39</v>
      </c>
    </row>
    <row r="5752" spans="1:3" ht="17.25" customHeight="1" x14ac:dyDescent="0.25">
      <c r="A5752" s="14" t="s">
        <v>3309</v>
      </c>
      <c r="B5752" s="14" t="s">
        <v>3310</v>
      </c>
      <c r="C5752" s="14" t="s">
        <v>39</v>
      </c>
    </row>
    <row r="5753" spans="1:3" ht="17.25" customHeight="1" x14ac:dyDescent="0.25">
      <c r="A5753" s="14" t="s">
        <v>8113</v>
      </c>
      <c r="B5753" s="14" t="s">
        <v>8114</v>
      </c>
      <c r="C5753" s="14" t="s">
        <v>39</v>
      </c>
    </row>
    <row r="5754" spans="1:3" ht="17.25" customHeight="1" x14ac:dyDescent="0.25">
      <c r="A5754" s="14" t="s">
        <v>5571</v>
      </c>
      <c r="B5754" s="14" t="s">
        <v>5572</v>
      </c>
      <c r="C5754" s="14" t="s">
        <v>39</v>
      </c>
    </row>
    <row r="5755" spans="1:3" ht="17.25" customHeight="1" x14ac:dyDescent="0.25">
      <c r="A5755" s="14" t="s">
        <v>3345</v>
      </c>
      <c r="B5755" s="14" t="s">
        <v>3346</v>
      </c>
      <c r="C5755" s="14" t="s">
        <v>39</v>
      </c>
    </row>
    <row r="5756" spans="1:3" ht="17.25" customHeight="1" x14ac:dyDescent="0.25">
      <c r="A5756" s="14" t="s">
        <v>353</v>
      </c>
      <c r="B5756" s="14" t="s">
        <v>354</v>
      </c>
      <c r="C5756" s="14" t="s">
        <v>39</v>
      </c>
    </row>
    <row r="5757" spans="1:3" ht="17.25" customHeight="1" x14ac:dyDescent="0.25">
      <c r="A5757" s="14" t="s">
        <v>5055</v>
      </c>
      <c r="B5757" s="14" t="s">
        <v>5056</v>
      </c>
      <c r="C5757" s="14" t="s">
        <v>39</v>
      </c>
    </row>
    <row r="5758" spans="1:3" ht="17.25" customHeight="1" x14ac:dyDescent="0.25">
      <c r="A5758" s="14" t="s">
        <v>3109</v>
      </c>
      <c r="B5758" s="14" t="s">
        <v>3110</v>
      </c>
      <c r="C5758" s="14" t="s">
        <v>39</v>
      </c>
    </row>
    <row r="5759" spans="1:3" ht="17.25" customHeight="1" x14ac:dyDescent="0.25">
      <c r="A5759" s="14" t="s">
        <v>6866</v>
      </c>
      <c r="B5759" s="14" t="s">
        <v>6867</v>
      </c>
      <c r="C5759" s="14" t="s">
        <v>39</v>
      </c>
    </row>
    <row r="5760" spans="1:3" ht="17.25" customHeight="1" x14ac:dyDescent="0.25">
      <c r="A5760" s="14" t="s">
        <v>6860</v>
      </c>
      <c r="B5760" s="14" t="s">
        <v>6861</v>
      </c>
      <c r="C5760" s="14" t="s">
        <v>39</v>
      </c>
    </row>
    <row r="5761" spans="1:3" ht="17.25" customHeight="1" x14ac:dyDescent="0.25">
      <c r="A5761" s="14" t="s">
        <v>5848</v>
      </c>
      <c r="B5761" s="14" t="s">
        <v>5849</v>
      </c>
      <c r="C5761" s="14" t="s">
        <v>39</v>
      </c>
    </row>
    <row r="5762" spans="1:3" ht="17.25" customHeight="1" x14ac:dyDescent="0.25">
      <c r="A5762" s="14" t="s">
        <v>3113</v>
      </c>
      <c r="B5762" s="14" t="s">
        <v>3114</v>
      </c>
      <c r="C5762" s="14" t="s">
        <v>39</v>
      </c>
    </row>
    <row r="5763" spans="1:3" ht="17.25" customHeight="1" x14ac:dyDescent="0.25">
      <c r="A5763" s="14" t="s">
        <v>1001</v>
      </c>
      <c r="B5763" s="14" t="s">
        <v>1002</v>
      </c>
      <c r="C5763" s="14" t="s">
        <v>39</v>
      </c>
    </row>
    <row r="5764" spans="1:3" ht="17.25" customHeight="1" x14ac:dyDescent="0.25">
      <c r="A5764" s="14" t="s">
        <v>999</v>
      </c>
      <c r="B5764" s="14" t="s">
        <v>1000</v>
      </c>
      <c r="C5764" s="14" t="s">
        <v>39</v>
      </c>
    </row>
    <row r="5765" spans="1:3" ht="17.25" customHeight="1" x14ac:dyDescent="0.25">
      <c r="A5765" s="14" t="str">
        <f>"05669630658"</f>
        <v>05669630658</v>
      </c>
      <c r="B5765" s="14" t="s">
        <v>8389</v>
      </c>
      <c r="C5765" s="14" t="s">
        <v>39</v>
      </c>
    </row>
    <row r="5766" spans="1:3" ht="17.25" customHeight="1" x14ac:dyDescent="0.25">
      <c r="A5766" s="14" t="str">
        <f>"04535210654"</f>
        <v>04535210654</v>
      </c>
      <c r="B5766" s="14" t="s">
        <v>1030</v>
      </c>
      <c r="C5766" s="14" t="s">
        <v>39</v>
      </c>
    </row>
    <row r="5767" spans="1:3" ht="17.25" customHeight="1" x14ac:dyDescent="0.25">
      <c r="A5767" s="14" t="str">
        <f>"05658020655"</f>
        <v>05658020655</v>
      </c>
      <c r="B5767" s="14" t="s">
        <v>7270</v>
      </c>
      <c r="C5767" s="14" t="s">
        <v>39</v>
      </c>
    </row>
    <row r="5768" spans="1:3" ht="17.25" customHeight="1" x14ac:dyDescent="0.25">
      <c r="A5768" s="14" t="s">
        <v>1112</v>
      </c>
      <c r="B5768" s="14" t="s">
        <v>1113</v>
      </c>
      <c r="C5768" s="14" t="s">
        <v>39</v>
      </c>
    </row>
    <row r="5769" spans="1:3" ht="17.25" customHeight="1" x14ac:dyDescent="0.25">
      <c r="A5769" s="14" t="s">
        <v>5456</v>
      </c>
      <c r="B5769" s="14" t="s">
        <v>5457</v>
      </c>
      <c r="C5769" s="14" t="s">
        <v>39</v>
      </c>
    </row>
    <row r="5770" spans="1:3" ht="17.25" customHeight="1" x14ac:dyDescent="0.25">
      <c r="A5770" s="14" t="s">
        <v>4980</v>
      </c>
      <c r="B5770" s="14" t="s">
        <v>4981</v>
      </c>
      <c r="C5770" s="14" t="s">
        <v>39</v>
      </c>
    </row>
    <row r="5771" spans="1:3" ht="17.25" customHeight="1" x14ac:dyDescent="0.25">
      <c r="A5771" s="14" t="s">
        <v>5332</v>
      </c>
      <c r="B5771" s="14" t="s">
        <v>5333</v>
      </c>
      <c r="C5771" s="14" t="s">
        <v>39</v>
      </c>
    </row>
    <row r="5772" spans="1:3" ht="17.25" customHeight="1" x14ac:dyDescent="0.25">
      <c r="A5772" s="14" t="str">
        <f>"04391830652"</f>
        <v>04391830652</v>
      </c>
      <c r="B5772" s="14" t="s">
        <v>1070</v>
      </c>
      <c r="C5772" s="14" t="s">
        <v>39</v>
      </c>
    </row>
    <row r="5773" spans="1:3" ht="17.25" customHeight="1" x14ac:dyDescent="0.25">
      <c r="A5773" s="14" t="s">
        <v>46</v>
      </c>
      <c r="B5773" s="14" t="s">
        <v>47</v>
      </c>
      <c r="C5773" s="14" t="s">
        <v>39</v>
      </c>
    </row>
    <row r="5774" spans="1:3" ht="17.25" customHeight="1" x14ac:dyDescent="0.25">
      <c r="A5774" s="14" t="s">
        <v>44</v>
      </c>
      <c r="B5774" s="14" t="s">
        <v>45</v>
      </c>
      <c r="C5774" s="14" t="s">
        <v>39</v>
      </c>
    </row>
    <row r="5775" spans="1:3" ht="17.25" customHeight="1" x14ac:dyDescent="0.25">
      <c r="A5775" s="14" t="s">
        <v>7816</v>
      </c>
      <c r="B5775" s="14" t="s">
        <v>7817</v>
      </c>
      <c r="C5775" s="14" t="s">
        <v>39</v>
      </c>
    </row>
    <row r="5776" spans="1:3" ht="17.25" customHeight="1" x14ac:dyDescent="0.25">
      <c r="A5776" s="14" t="s">
        <v>3184</v>
      </c>
      <c r="B5776" s="14" t="s">
        <v>3185</v>
      </c>
      <c r="C5776" s="14" t="s">
        <v>39</v>
      </c>
    </row>
    <row r="5777" spans="1:3" ht="17.25" customHeight="1" x14ac:dyDescent="0.25">
      <c r="A5777" s="14" t="str">
        <f>"03344190651"</f>
        <v>03344190651</v>
      </c>
      <c r="B5777" s="14" t="s">
        <v>7893</v>
      </c>
      <c r="C5777" s="14" t="s">
        <v>39</v>
      </c>
    </row>
    <row r="5778" spans="1:3" ht="17.25" customHeight="1" x14ac:dyDescent="0.25">
      <c r="A5778" s="14" t="s">
        <v>4237</v>
      </c>
      <c r="B5778" s="14" t="s">
        <v>4238</v>
      </c>
      <c r="C5778" s="14" t="s">
        <v>39</v>
      </c>
    </row>
    <row r="5779" spans="1:3" ht="17.25" customHeight="1" x14ac:dyDescent="0.25">
      <c r="A5779" s="14" t="s">
        <v>8125</v>
      </c>
      <c r="B5779" s="14" t="s">
        <v>8126</v>
      </c>
      <c r="C5779" s="14" t="s">
        <v>39</v>
      </c>
    </row>
    <row r="5780" spans="1:3" ht="17.25" customHeight="1" x14ac:dyDescent="0.25">
      <c r="A5780" s="14" t="s">
        <v>51</v>
      </c>
      <c r="B5780" s="14" t="s">
        <v>52</v>
      </c>
      <c r="C5780" s="14" t="s">
        <v>39</v>
      </c>
    </row>
    <row r="5781" spans="1:3" ht="17.25" customHeight="1" x14ac:dyDescent="0.25">
      <c r="A5781" s="14" t="str">
        <f>"05942320655"</f>
        <v>05942320655</v>
      </c>
      <c r="B5781" s="14" t="s">
        <v>7447</v>
      </c>
      <c r="C5781" s="14" t="s">
        <v>39</v>
      </c>
    </row>
    <row r="5782" spans="1:3" ht="17.25" customHeight="1" x14ac:dyDescent="0.25">
      <c r="A5782" s="14" t="s">
        <v>6702</v>
      </c>
      <c r="B5782" s="14" t="s">
        <v>6703</v>
      </c>
      <c r="C5782" s="14" t="s">
        <v>39</v>
      </c>
    </row>
    <row r="5783" spans="1:3" ht="17.25" customHeight="1" x14ac:dyDescent="0.25">
      <c r="A5783" s="14" t="s">
        <v>6409</v>
      </c>
      <c r="B5783" s="14" t="s">
        <v>6410</v>
      </c>
      <c r="C5783" s="14" t="s">
        <v>39</v>
      </c>
    </row>
    <row r="5784" spans="1:3" ht="17.25" customHeight="1" x14ac:dyDescent="0.25">
      <c r="A5784" s="14" t="str">
        <f>"01863170658"</f>
        <v>01863170658</v>
      </c>
      <c r="B5784" s="14" t="s">
        <v>2639</v>
      </c>
      <c r="C5784" s="14" t="s">
        <v>39</v>
      </c>
    </row>
    <row r="5785" spans="1:3" ht="17.25" customHeight="1" x14ac:dyDescent="0.25">
      <c r="A5785" s="14" t="str">
        <f>"01863190656"</f>
        <v>01863190656</v>
      </c>
      <c r="B5785" s="14" t="s">
        <v>2962</v>
      </c>
      <c r="C5785" s="14" t="s">
        <v>39</v>
      </c>
    </row>
    <row r="5786" spans="1:3" ht="17.25" customHeight="1" x14ac:dyDescent="0.25">
      <c r="A5786" s="14" t="s">
        <v>455</v>
      </c>
      <c r="B5786" s="14" t="s">
        <v>456</v>
      </c>
      <c r="C5786" s="14" t="s">
        <v>39</v>
      </c>
    </row>
    <row r="5787" spans="1:3" ht="17.25" customHeight="1" x14ac:dyDescent="0.25">
      <c r="A5787" s="14" t="s">
        <v>4921</v>
      </c>
      <c r="B5787" s="14" t="s">
        <v>4922</v>
      </c>
      <c r="C5787" s="14" t="s">
        <v>39</v>
      </c>
    </row>
    <row r="5788" spans="1:3" ht="17.25" customHeight="1" x14ac:dyDescent="0.25">
      <c r="A5788" s="14" t="s">
        <v>4923</v>
      </c>
      <c r="B5788" s="14" t="s">
        <v>4924</v>
      </c>
      <c r="C5788" s="14" t="s">
        <v>39</v>
      </c>
    </row>
    <row r="5789" spans="1:3" ht="17.25" customHeight="1" x14ac:dyDescent="0.25">
      <c r="A5789" s="14" t="str">
        <f>"04981340658"</f>
        <v>04981340658</v>
      </c>
      <c r="B5789" s="14" t="s">
        <v>7221</v>
      </c>
      <c r="C5789" s="14" t="s">
        <v>39</v>
      </c>
    </row>
    <row r="5790" spans="1:3" ht="17.25" customHeight="1" x14ac:dyDescent="0.25">
      <c r="A5790" s="14" t="s">
        <v>8889</v>
      </c>
      <c r="B5790" s="14" t="s">
        <v>8890</v>
      </c>
      <c r="C5790" s="14" t="s">
        <v>39</v>
      </c>
    </row>
    <row r="5791" spans="1:3" ht="17.25" customHeight="1" x14ac:dyDescent="0.25">
      <c r="A5791" s="14" t="s">
        <v>1034</v>
      </c>
      <c r="B5791" s="14" t="s">
        <v>1035</v>
      </c>
      <c r="C5791" s="14" t="s">
        <v>39</v>
      </c>
    </row>
    <row r="5792" spans="1:3" ht="17.25" customHeight="1" x14ac:dyDescent="0.25">
      <c r="A5792" s="14" t="s">
        <v>1045</v>
      </c>
      <c r="B5792" s="14" t="s">
        <v>1046</v>
      </c>
      <c r="C5792" s="14" t="s">
        <v>39</v>
      </c>
    </row>
    <row r="5793" spans="1:3" ht="17.25" customHeight="1" x14ac:dyDescent="0.25">
      <c r="A5793" s="14" t="s">
        <v>7612</v>
      </c>
      <c r="B5793" s="14" t="s">
        <v>7613</v>
      </c>
      <c r="C5793" s="14" t="s">
        <v>39</v>
      </c>
    </row>
    <row r="5794" spans="1:3" ht="17.25" customHeight="1" x14ac:dyDescent="0.25">
      <c r="A5794" s="14" t="s">
        <v>3265</v>
      </c>
      <c r="B5794" s="14" t="s">
        <v>3266</v>
      </c>
      <c r="C5794" s="14" t="s">
        <v>39</v>
      </c>
    </row>
    <row r="5795" spans="1:3" ht="17.25" customHeight="1" x14ac:dyDescent="0.25">
      <c r="A5795" s="14" t="s">
        <v>1007</v>
      </c>
      <c r="B5795" s="14" t="s">
        <v>1008</v>
      </c>
      <c r="C5795" s="14" t="s">
        <v>39</v>
      </c>
    </row>
    <row r="5796" spans="1:3" ht="17.25" customHeight="1" x14ac:dyDescent="0.25">
      <c r="A5796" s="14" t="s">
        <v>5706</v>
      </c>
      <c r="B5796" s="14" t="s">
        <v>5707</v>
      </c>
      <c r="C5796" s="14" t="s">
        <v>39</v>
      </c>
    </row>
    <row r="5797" spans="1:3" ht="17.25" customHeight="1" x14ac:dyDescent="0.25">
      <c r="A5797" s="14" t="s">
        <v>1052</v>
      </c>
      <c r="B5797" s="14" t="s">
        <v>1053</v>
      </c>
      <c r="C5797" s="14" t="s">
        <v>39</v>
      </c>
    </row>
    <row r="5798" spans="1:3" ht="17.25" customHeight="1" x14ac:dyDescent="0.25">
      <c r="A5798" s="14" t="str">
        <f>"04660020654"</f>
        <v>04660020654</v>
      </c>
      <c r="B5798" s="14" t="s">
        <v>358</v>
      </c>
      <c r="C5798" s="14" t="s">
        <v>39</v>
      </c>
    </row>
    <row r="5799" spans="1:3" ht="17.25" customHeight="1" x14ac:dyDescent="0.25">
      <c r="A5799" s="14" t="s">
        <v>7703</v>
      </c>
      <c r="B5799" s="14" t="s">
        <v>7704</v>
      </c>
      <c r="C5799" s="14" t="s">
        <v>39</v>
      </c>
    </row>
    <row r="5800" spans="1:3" ht="17.25" customHeight="1" x14ac:dyDescent="0.25">
      <c r="A5800" s="14" t="str">
        <f>"05037880654"</f>
        <v>05037880654</v>
      </c>
      <c r="B5800" s="14" t="s">
        <v>8894</v>
      </c>
      <c r="C5800" s="14" t="s">
        <v>39</v>
      </c>
    </row>
    <row r="5801" spans="1:3" ht="17.25" customHeight="1" x14ac:dyDescent="0.25">
      <c r="A5801" s="14" t="str">
        <f>"04783040654"</f>
        <v>04783040654</v>
      </c>
      <c r="B5801" s="14" t="s">
        <v>4587</v>
      </c>
      <c r="C5801" s="14" t="s">
        <v>39</v>
      </c>
    </row>
    <row r="5802" spans="1:3" ht="17.25" customHeight="1" x14ac:dyDescent="0.25">
      <c r="A5802" s="14" t="str">
        <f>"02778560652"</f>
        <v>02778560652</v>
      </c>
      <c r="B5802" s="14" t="s">
        <v>7222</v>
      </c>
      <c r="C5802" s="14" t="s">
        <v>39</v>
      </c>
    </row>
    <row r="5803" spans="1:3" ht="17.25" customHeight="1" x14ac:dyDescent="0.25">
      <c r="A5803" s="14" t="str">
        <f>"03614900656"</f>
        <v>03614900656</v>
      </c>
      <c r="B5803" s="14" t="s">
        <v>7249</v>
      </c>
      <c r="C5803" s="14" t="s">
        <v>39</v>
      </c>
    </row>
    <row r="5804" spans="1:3" ht="17.25" customHeight="1" x14ac:dyDescent="0.25">
      <c r="A5804" s="14" t="str">
        <f>"04842410658"</f>
        <v>04842410658</v>
      </c>
      <c r="B5804" s="14" t="s">
        <v>8186</v>
      </c>
      <c r="C5804" s="14" t="s">
        <v>39</v>
      </c>
    </row>
    <row r="5805" spans="1:3" ht="17.25" customHeight="1" x14ac:dyDescent="0.25">
      <c r="A5805" s="14" t="str">
        <f>"04913800654"</f>
        <v>04913800654</v>
      </c>
      <c r="B5805" s="14" t="s">
        <v>387</v>
      </c>
      <c r="C5805" s="14" t="s">
        <v>39</v>
      </c>
    </row>
    <row r="5806" spans="1:3" ht="17.25" customHeight="1" x14ac:dyDescent="0.25">
      <c r="A5806" s="14" t="str">
        <f>"05173250654"</f>
        <v>05173250654</v>
      </c>
      <c r="B5806" s="14" t="s">
        <v>6232</v>
      </c>
      <c r="C5806" s="14" t="s">
        <v>39</v>
      </c>
    </row>
    <row r="5807" spans="1:3" ht="17.25" customHeight="1" x14ac:dyDescent="0.25">
      <c r="A5807" s="14" t="str">
        <f>"04642380655"</f>
        <v>04642380655</v>
      </c>
      <c r="B5807" s="14" t="s">
        <v>1051</v>
      </c>
      <c r="C5807" s="14" t="s">
        <v>39</v>
      </c>
    </row>
    <row r="5808" spans="1:3" ht="17.25" customHeight="1" x14ac:dyDescent="0.25">
      <c r="A5808" s="14" t="str">
        <f>"05865370653"</f>
        <v>05865370653</v>
      </c>
      <c r="B5808" s="14" t="s">
        <v>7590</v>
      </c>
      <c r="C5808" s="14" t="s">
        <v>39</v>
      </c>
    </row>
    <row r="5809" spans="1:3" ht="17.25" customHeight="1" x14ac:dyDescent="0.25">
      <c r="A5809" s="14" t="str">
        <f>"04779310657"</f>
        <v>04779310657</v>
      </c>
      <c r="B5809" s="14" t="s">
        <v>1090</v>
      </c>
      <c r="C5809" s="14" t="s">
        <v>39</v>
      </c>
    </row>
    <row r="5810" spans="1:3" ht="17.25" customHeight="1" x14ac:dyDescent="0.25">
      <c r="A5810" s="14" t="str">
        <f>"05630970654"</f>
        <v>05630970654</v>
      </c>
      <c r="B5810" s="14" t="s">
        <v>8162</v>
      </c>
      <c r="C5810" s="14" t="s">
        <v>39</v>
      </c>
    </row>
    <row r="5811" spans="1:3" ht="17.25" customHeight="1" x14ac:dyDescent="0.25">
      <c r="A5811" s="14" t="str">
        <f>"04912720655"</f>
        <v>04912720655</v>
      </c>
      <c r="B5811" s="14" t="s">
        <v>1050</v>
      </c>
      <c r="C5811" s="14" t="s">
        <v>39</v>
      </c>
    </row>
    <row r="5812" spans="1:3" ht="17.25" customHeight="1" x14ac:dyDescent="0.25">
      <c r="A5812" s="14" t="str">
        <f>"05622330651"</f>
        <v>05622330651</v>
      </c>
      <c r="B5812" s="14" t="s">
        <v>6871</v>
      </c>
      <c r="C5812" s="14" t="s">
        <v>39</v>
      </c>
    </row>
    <row r="5813" spans="1:3" ht="17.25" customHeight="1" x14ac:dyDescent="0.25">
      <c r="A5813" s="14" t="str">
        <f>"05630960655"</f>
        <v>05630960655</v>
      </c>
      <c r="B5813" s="14" t="s">
        <v>8161</v>
      </c>
      <c r="C5813" s="14" t="s">
        <v>39</v>
      </c>
    </row>
    <row r="5814" spans="1:3" ht="17.25" customHeight="1" x14ac:dyDescent="0.25">
      <c r="A5814" s="14" t="str">
        <f>"05179810659"</f>
        <v>05179810659</v>
      </c>
      <c r="B5814" s="14" t="s">
        <v>9946</v>
      </c>
      <c r="C5814" s="14" t="s">
        <v>39</v>
      </c>
    </row>
    <row r="5815" spans="1:3" ht="17.25" customHeight="1" x14ac:dyDescent="0.25">
      <c r="A5815" s="14" t="str">
        <f>"04911850651"</f>
        <v>04911850651</v>
      </c>
      <c r="B5815" s="14" t="s">
        <v>4926</v>
      </c>
      <c r="C5815" s="14" t="s">
        <v>39</v>
      </c>
    </row>
    <row r="5816" spans="1:3" ht="17.25" customHeight="1" x14ac:dyDescent="0.25">
      <c r="A5816" s="14" t="str">
        <f>"05313680653"</f>
        <v>05313680653</v>
      </c>
      <c r="B5816" s="14" t="s">
        <v>4962</v>
      </c>
      <c r="C5816" s="14" t="s">
        <v>39</v>
      </c>
    </row>
    <row r="5817" spans="1:3" ht="17.25" customHeight="1" x14ac:dyDescent="0.25">
      <c r="A5817" s="14" t="str">
        <f>"05531030657"</f>
        <v>05531030657</v>
      </c>
      <c r="B5817" s="14" t="s">
        <v>5439</v>
      </c>
      <c r="C5817" s="14" t="s">
        <v>39</v>
      </c>
    </row>
    <row r="5818" spans="1:3" ht="17.25" customHeight="1" x14ac:dyDescent="0.25">
      <c r="A5818" s="14" t="str">
        <f>"04495580658"</f>
        <v>04495580658</v>
      </c>
      <c r="B5818" s="14" t="s">
        <v>3510</v>
      </c>
      <c r="C5818" s="14" t="s">
        <v>39</v>
      </c>
    </row>
    <row r="5819" spans="1:3" ht="17.25" customHeight="1" x14ac:dyDescent="0.25">
      <c r="A5819" s="14" t="str">
        <f>"04361690656"</f>
        <v>04361690656</v>
      </c>
      <c r="B5819" s="14" t="s">
        <v>3128</v>
      </c>
      <c r="C5819" s="14" t="s">
        <v>39</v>
      </c>
    </row>
    <row r="5820" spans="1:3" ht="17.25" customHeight="1" x14ac:dyDescent="0.25">
      <c r="A5820" s="14" t="str">
        <f>"04869850653"</f>
        <v>04869850653</v>
      </c>
      <c r="B5820" s="14" t="s">
        <v>5950</v>
      </c>
      <c r="C5820" s="14" t="s">
        <v>39</v>
      </c>
    </row>
    <row r="5821" spans="1:3" ht="17.25" customHeight="1" x14ac:dyDescent="0.25">
      <c r="A5821" s="14" t="str">
        <f>"05685690652"</f>
        <v>05685690652</v>
      </c>
      <c r="B5821" s="14" t="s">
        <v>7564</v>
      </c>
      <c r="C5821" s="14" t="s">
        <v>39</v>
      </c>
    </row>
    <row r="5822" spans="1:3" ht="17.25" customHeight="1" x14ac:dyDescent="0.25">
      <c r="A5822" s="14" t="str">
        <f>"05031780652"</f>
        <v>05031780652</v>
      </c>
      <c r="B5822" s="14" t="s">
        <v>956</v>
      </c>
      <c r="C5822" s="14" t="s">
        <v>39</v>
      </c>
    </row>
    <row r="5823" spans="1:3" ht="17.25" customHeight="1" x14ac:dyDescent="0.25">
      <c r="A5823" s="14" t="str">
        <f>"05699460654"</f>
        <v>05699460654</v>
      </c>
      <c r="B5823" s="14" t="s">
        <v>7565</v>
      </c>
      <c r="C5823" s="14" t="s">
        <v>39</v>
      </c>
    </row>
    <row r="5824" spans="1:3" ht="17.25" customHeight="1" x14ac:dyDescent="0.25">
      <c r="A5824" s="14" t="str">
        <f>"05685830654"</f>
        <v>05685830654</v>
      </c>
      <c r="B5824" s="14" t="s">
        <v>7567</v>
      </c>
      <c r="C5824" s="14" t="s">
        <v>39</v>
      </c>
    </row>
    <row r="5825" spans="1:3" ht="17.25" customHeight="1" x14ac:dyDescent="0.25">
      <c r="A5825" s="14" t="str">
        <f>"05176430659"</f>
        <v>05176430659</v>
      </c>
      <c r="B5825" s="14" t="s">
        <v>832</v>
      </c>
      <c r="C5825" s="14" t="s">
        <v>39</v>
      </c>
    </row>
    <row r="5826" spans="1:3" ht="17.25" customHeight="1" x14ac:dyDescent="0.25">
      <c r="A5826" s="14" t="str">
        <f>"05788520657"</f>
        <v>05788520657</v>
      </c>
      <c r="B5826" s="14" t="s">
        <v>7609</v>
      </c>
      <c r="C5826" s="14" t="s">
        <v>39</v>
      </c>
    </row>
    <row r="5827" spans="1:3" ht="17.25" customHeight="1" x14ac:dyDescent="0.25">
      <c r="A5827" s="14" t="str">
        <f>"03928390651"</f>
        <v>03928390651</v>
      </c>
      <c r="B5827" s="14" t="s">
        <v>4909</v>
      </c>
      <c r="C5827" s="14" t="s">
        <v>39</v>
      </c>
    </row>
    <row r="5828" spans="1:3" ht="17.25" customHeight="1" x14ac:dyDescent="0.25">
      <c r="A5828" s="14" t="str">
        <f>"05600270655"</f>
        <v>05600270655</v>
      </c>
      <c r="B5828" s="14" t="s">
        <v>5513</v>
      </c>
      <c r="C5828" s="14" t="s">
        <v>39</v>
      </c>
    </row>
    <row r="5829" spans="1:3" ht="17.25" customHeight="1" x14ac:dyDescent="0.25">
      <c r="A5829" s="14" t="str">
        <f>"04779170655"</f>
        <v>04779170655</v>
      </c>
      <c r="B5829" s="14" t="s">
        <v>8116</v>
      </c>
      <c r="C5829" s="14" t="s">
        <v>39</v>
      </c>
    </row>
    <row r="5830" spans="1:3" ht="17.25" customHeight="1" x14ac:dyDescent="0.25">
      <c r="A5830" s="14" t="str">
        <f>"05396540659"</f>
        <v>05396540659</v>
      </c>
      <c r="B5830" s="14" t="s">
        <v>3643</v>
      </c>
      <c r="C5830" s="14" t="s">
        <v>39</v>
      </c>
    </row>
    <row r="5831" spans="1:3" ht="17.25" customHeight="1" x14ac:dyDescent="0.25">
      <c r="A5831" s="14" t="str">
        <f>"05376570650"</f>
        <v>05376570650</v>
      </c>
      <c r="B5831" s="14" t="s">
        <v>8236</v>
      </c>
      <c r="C5831" s="14" t="s">
        <v>39</v>
      </c>
    </row>
    <row r="5832" spans="1:3" ht="17.25" customHeight="1" x14ac:dyDescent="0.25">
      <c r="A5832" s="14" t="str">
        <f>"04307450652"</f>
        <v>04307450652</v>
      </c>
      <c r="B5832" s="14" t="s">
        <v>8104</v>
      </c>
      <c r="C5832" s="14" t="s">
        <v>39</v>
      </c>
    </row>
    <row r="5833" spans="1:3" ht="17.25" customHeight="1" x14ac:dyDescent="0.25">
      <c r="A5833" s="14" t="str">
        <f>"04539800658"</f>
        <v>04539800658</v>
      </c>
      <c r="B5833" s="14" t="s">
        <v>6883</v>
      </c>
      <c r="C5833" s="14" t="s">
        <v>39</v>
      </c>
    </row>
    <row r="5834" spans="1:3" ht="17.25" customHeight="1" x14ac:dyDescent="0.25">
      <c r="A5834" s="14" t="str">
        <f>"05542370654"</f>
        <v>05542370654</v>
      </c>
      <c r="B5834" s="14" t="s">
        <v>6288</v>
      </c>
      <c r="C5834" s="14" t="s">
        <v>39</v>
      </c>
    </row>
    <row r="5835" spans="1:3" ht="17.25" customHeight="1" x14ac:dyDescent="0.25">
      <c r="A5835" s="14" t="str">
        <f>"04237160652"</f>
        <v>04237160652</v>
      </c>
      <c r="B5835" s="14" t="s">
        <v>6179</v>
      </c>
      <c r="C5835" s="14" t="s">
        <v>39</v>
      </c>
    </row>
    <row r="5836" spans="1:3" ht="17.25" customHeight="1" x14ac:dyDescent="0.25">
      <c r="A5836" s="14" t="str">
        <f>"05942410654"</f>
        <v>05942410654</v>
      </c>
      <c r="B5836" s="14" t="s">
        <v>7785</v>
      </c>
      <c r="C5836" s="14" t="s">
        <v>39</v>
      </c>
    </row>
    <row r="5837" spans="1:3" ht="17.25" customHeight="1" x14ac:dyDescent="0.25">
      <c r="A5837" s="14" t="s">
        <v>8391</v>
      </c>
      <c r="B5837" s="14" t="s">
        <v>8392</v>
      </c>
      <c r="C5837" s="14" t="s">
        <v>39</v>
      </c>
    </row>
    <row r="5838" spans="1:3" ht="17.25" customHeight="1" x14ac:dyDescent="0.25">
      <c r="A5838" s="14" t="s">
        <v>967</v>
      </c>
      <c r="B5838" s="14" t="s">
        <v>968</v>
      </c>
      <c r="C5838" s="14" t="s">
        <v>39</v>
      </c>
    </row>
    <row r="5839" spans="1:3" ht="17.25" customHeight="1" x14ac:dyDescent="0.25">
      <c r="A5839" s="14" t="s">
        <v>1110</v>
      </c>
      <c r="B5839" s="14" t="s">
        <v>1111</v>
      </c>
      <c r="C5839" s="14" t="s">
        <v>39</v>
      </c>
    </row>
    <row r="5840" spans="1:3" ht="17.25" customHeight="1" x14ac:dyDescent="0.25">
      <c r="A5840" s="14" t="s">
        <v>3208</v>
      </c>
      <c r="B5840" s="14" t="s">
        <v>3209</v>
      </c>
      <c r="C5840" s="14" t="s">
        <v>39</v>
      </c>
    </row>
    <row r="5841" spans="1:3" ht="17.25" customHeight="1" x14ac:dyDescent="0.25">
      <c r="A5841" s="14" t="s">
        <v>987</v>
      </c>
      <c r="B5841" s="14" t="s">
        <v>988</v>
      </c>
      <c r="C5841" s="14" t="s">
        <v>39</v>
      </c>
    </row>
    <row r="5842" spans="1:3" ht="17.25" customHeight="1" x14ac:dyDescent="0.25">
      <c r="A5842" s="14" t="s">
        <v>3425</v>
      </c>
      <c r="B5842" s="14" t="s">
        <v>988</v>
      </c>
      <c r="C5842" s="14" t="s">
        <v>39</v>
      </c>
    </row>
    <row r="5843" spans="1:3" ht="17.25" customHeight="1" x14ac:dyDescent="0.25">
      <c r="A5843" s="14" t="s">
        <v>4919</v>
      </c>
      <c r="B5843" s="14" t="s">
        <v>4920</v>
      </c>
      <c r="C5843" s="14" t="s">
        <v>39</v>
      </c>
    </row>
    <row r="5844" spans="1:3" ht="17.25" customHeight="1" x14ac:dyDescent="0.25">
      <c r="A5844" s="14" t="str">
        <f>"05434370655"</f>
        <v>05434370655</v>
      </c>
      <c r="B5844" s="14" t="s">
        <v>7813</v>
      </c>
      <c r="C5844" s="14" t="s">
        <v>39</v>
      </c>
    </row>
    <row r="5845" spans="1:3" ht="17.25" customHeight="1" x14ac:dyDescent="0.25">
      <c r="A5845" s="14" t="s">
        <v>9894</v>
      </c>
      <c r="B5845" s="14" t="s">
        <v>9895</v>
      </c>
      <c r="C5845" s="14" t="s">
        <v>39</v>
      </c>
    </row>
    <row r="5846" spans="1:3" ht="17.25" customHeight="1" x14ac:dyDescent="0.25">
      <c r="A5846" s="14" t="str">
        <f>"05094190658"</f>
        <v>05094190658</v>
      </c>
      <c r="B5846" s="14" t="s">
        <v>38</v>
      </c>
      <c r="C5846" s="14" t="s">
        <v>39</v>
      </c>
    </row>
    <row r="5847" spans="1:3" ht="17.25" customHeight="1" x14ac:dyDescent="0.25">
      <c r="A5847" s="14" t="str">
        <f>"05764120654"</f>
        <v>05764120654</v>
      </c>
      <c r="B5847" s="14" t="s">
        <v>6163</v>
      </c>
      <c r="C5847" s="14" t="s">
        <v>39</v>
      </c>
    </row>
    <row r="5848" spans="1:3" ht="17.25" customHeight="1" x14ac:dyDescent="0.25">
      <c r="A5848" s="14" t="str">
        <f>"05863200654"</f>
        <v>05863200654</v>
      </c>
      <c r="B5848" s="14" t="s">
        <v>6845</v>
      </c>
      <c r="C5848" s="14" t="s">
        <v>39</v>
      </c>
    </row>
    <row r="5849" spans="1:3" ht="17.25" customHeight="1" x14ac:dyDescent="0.25">
      <c r="A5849" s="14" t="str">
        <f>"03036720161"</f>
        <v>03036720161</v>
      </c>
      <c r="B5849" s="14" t="s">
        <v>361</v>
      </c>
      <c r="C5849" s="14" t="s">
        <v>39</v>
      </c>
    </row>
    <row r="5850" spans="1:3" ht="17.25" customHeight="1" x14ac:dyDescent="0.25">
      <c r="A5850" s="14" t="s">
        <v>5024</v>
      </c>
      <c r="B5850" s="14" t="s">
        <v>5025</v>
      </c>
      <c r="C5850" s="14" t="s">
        <v>39</v>
      </c>
    </row>
    <row r="5851" spans="1:3" ht="17.25" customHeight="1" x14ac:dyDescent="0.25">
      <c r="A5851" s="14" t="s">
        <v>5022</v>
      </c>
      <c r="B5851" s="14" t="s">
        <v>5023</v>
      </c>
      <c r="C5851" s="14" t="s">
        <v>39</v>
      </c>
    </row>
    <row r="5852" spans="1:3" ht="17.25" customHeight="1" x14ac:dyDescent="0.25">
      <c r="A5852" s="14" t="s">
        <v>4941</v>
      </c>
      <c r="B5852" s="14" t="s">
        <v>4942</v>
      </c>
      <c r="C5852" s="14" t="s">
        <v>39</v>
      </c>
    </row>
    <row r="5853" spans="1:3" ht="17.25" customHeight="1" x14ac:dyDescent="0.25">
      <c r="A5853" s="14" t="str">
        <f>"04618320651"</f>
        <v>04618320651</v>
      </c>
      <c r="B5853" s="14" t="s">
        <v>935</v>
      </c>
      <c r="C5853" s="14" t="s">
        <v>39</v>
      </c>
    </row>
    <row r="5854" spans="1:3" ht="17.25" customHeight="1" x14ac:dyDescent="0.25">
      <c r="A5854" s="14" t="str">
        <f>"05280300657"</f>
        <v>05280300657</v>
      </c>
      <c r="B5854" s="14" t="s">
        <v>5432</v>
      </c>
      <c r="C5854" s="14" t="s">
        <v>39</v>
      </c>
    </row>
    <row r="5855" spans="1:3" ht="17.25" customHeight="1" x14ac:dyDescent="0.25">
      <c r="A5855" s="14" t="s">
        <v>6795</v>
      </c>
      <c r="B5855" s="14" t="s">
        <v>6796</v>
      </c>
      <c r="C5855" s="14" t="s">
        <v>39</v>
      </c>
    </row>
    <row r="5856" spans="1:3" ht="17.25" customHeight="1" x14ac:dyDescent="0.25">
      <c r="A5856" s="14" t="s">
        <v>6673</v>
      </c>
      <c r="B5856" s="14" t="s">
        <v>6674</v>
      </c>
      <c r="C5856" s="14" t="s">
        <v>39</v>
      </c>
    </row>
    <row r="5857" spans="1:3" ht="17.25" customHeight="1" x14ac:dyDescent="0.25">
      <c r="A5857" s="14" t="str">
        <f>"03462670658"</f>
        <v>03462670658</v>
      </c>
      <c r="B5857" s="14" t="s">
        <v>3542</v>
      </c>
      <c r="C5857" s="14" t="s">
        <v>39</v>
      </c>
    </row>
    <row r="5858" spans="1:3" ht="17.25" customHeight="1" x14ac:dyDescent="0.25">
      <c r="A5858" s="14" t="s">
        <v>9912</v>
      </c>
      <c r="B5858" s="14" t="s">
        <v>9913</v>
      </c>
      <c r="C5858" s="14" t="s">
        <v>39</v>
      </c>
    </row>
    <row r="5859" spans="1:3" ht="17.25" customHeight="1" x14ac:dyDescent="0.25">
      <c r="A5859" s="14" t="s">
        <v>8180</v>
      </c>
      <c r="B5859" s="14" t="s">
        <v>8181</v>
      </c>
      <c r="C5859" s="14" t="s">
        <v>39</v>
      </c>
    </row>
    <row r="5860" spans="1:3" ht="17.25" customHeight="1" x14ac:dyDescent="0.25">
      <c r="A5860" s="14" t="s">
        <v>5106</v>
      </c>
      <c r="B5860" s="14" t="s">
        <v>5107</v>
      </c>
      <c r="C5860" s="14" t="s">
        <v>39</v>
      </c>
    </row>
    <row r="5861" spans="1:3" ht="17.25" customHeight="1" x14ac:dyDescent="0.25">
      <c r="A5861" s="14" t="s">
        <v>9039</v>
      </c>
      <c r="B5861" s="14" t="s">
        <v>9040</v>
      </c>
      <c r="C5861" s="14" t="s">
        <v>39</v>
      </c>
    </row>
    <row r="5862" spans="1:3" ht="17.25" customHeight="1" x14ac:dyDescent="0.25">
      <c r="A5862" s="14" t="str">
        <f>"02735110658"</f>
        <v>02735110658</v>
      </c>
      <c r="B5862" s="14" t="s">
        <v>8110</v>
      </c>
      <c r="C5862" s="14" t="s">
        <v>39</v>
      </c>
    </row>
    <row r="5863" spans="1:3" ht="17.25" customHeight="1" x14ac:dyDescent="0.25">
      <c r="A5863" s="14" t="s">
        <v>9897</v>
      </c>
      <c r="B5863" s="14" t="s">
        <v>9898</v>
      </c>
      <c r="C5863" s="14" t="s">
        <v>39</v>
      </c>
    </row>
    <row r="5864" spans="1:3" ht="17.25" customHeight="1" x14ac:dyDescent="0.25">
      <c r="A5864" s="14" t="s">
        <v>3263</v>
      </c>
      <c r="B5864" s="14" t="s">
        <v>3264</v>
      </c>
      <c r="C5864" s="14" t="s">
        <v>39</v>
      </c>
    </row>
    <row r="5865" spans="1:3" ht="17.25" customHeight="1" x14ac:dyDescent="0.25">
      <c r="A5865" s="14" t="s">
        <v>5964</v>
      </c>
      <c r="B5865" s="14" t="s">
        <v>5965</v>
      </c>
      <c r="C5865" s="14" t="s">
        <v>39</v>
      </c>
    </row>
    <row r="5866" spans="1:3" ht="17.25" customHeight="1" x14ac:dyDescent="0.25">
      <c r="A5866" s="14" t="s">
        <v>5766</v>
      </c>
      <c r="B5866" s="14" t="s">
        <v>5767</v>
      </c>
      <c r="C5866" s="14" t="s">
        <v>39</v>
      </c>
    </row>
    <row r="5867" spans="1:3" ht="17.25" customHeight="1" x14ac:dyDescent="0.25">
      <c r="A5867" s="14" t="s">
        <v>5764</v>
      </c>
      <c r="B5867" s="14" t="s">
        <v>5765</v>
      </c>
      <c r="C5867" s="14" t="s">
        <v>39</v>
      </c>
    </row>
    <row r="5868" spans="1:3" ht="17.25" customHeight="1" x14ac:dyDescent="0.25">
      <c r="A5868" s="14" t="str">
        <f>"05446570656"</f>
        <v>05446570656</v>
      </c>
      <c r="B5868" s="14" t="s">
        <v>5314</v>
      </c>
      <c r="C5868" s="14" t="s">
        <v>39</v>
      </c>
    </row>
    <row r="5869" spans="1:3" ht="17.25" customHeight="1" x14ac:dyDescent="0.25">
      <c r="A5869" s="14" t="str">
        <f>"04581930650"</f>
        <v>04581930650</v>
      </c>
      <c r="B5869" s="14" t="s">
        <v>5554</v>
      </c>
      <c r="C5869" s="14" t="s">
        <v>39</v>
      </c>
    </row>
    <row r="5870" spans="1:3" ht="17.25" customHeight="1" x14ac:dyDescent="0.25">
      <c r="A5870" s="14" t="str">
        <f>"05521750652"</f>
        <v>05521750652</v>
      </c>
      <c r="B5870" s="14" t="s">
        <v>5867</v>
      </c>
      <c r="C5870" s="14" t="s">
        <v>39</v>
      </c>
    </row>
    <row r="5871" spans="1:3" ht="17.25" customHeight="1" x14ac:dyDescent="0.25">
      <c r="A5871" s="14" t="s">
        <v>5829</v>
      </c>
      <c r="B5871" s="14" t="s">
        <v>5830</v>
      </c>
      <c r="C5871" s="14" t="s">
        <v>39</v>
      </c>
    </row>
    <row r="5872" spans="1:3" ht="17.25" customHeight="1" x14ac:dyDescent="0.25">
      <c r="A5872" s="14" t="s">
        <v>5372</v>
      </c>
      <c r="B5872" s="14" t="s">
        <v>5373</v>
      </c>
      <c r="C5872" s="14" t="s">
        <v>39</v>
      </c>
    </row>
    <row r="5873" spans="1:3" ht="17.25" customHeight="1" x14ac:dyDescent="0.25">
      <c r="A5873" s="14" t="s">
        <v>8526</v>
      </c>
      <c r="B5873" s="14" t="s">
        <v>8527</v>
      </c>
      <c r="C5873" s="14" t="s">
        <v>39</v>
      </c>
    </row>
    <row r="5874" spans="1:3" ht="17.25" customHeight="1" x14ac:dyDescent="0.25">
      <c r="A5874" s="14" t="s">
        <v>5020</v>
      </c>
      <c r="B5874" s="14" t="s">
        <v>5021</v>
      </c>
      <c r="C5874" s="14" t="s">
        <v>39</v>
      </c>
    </row>
    <row r="5875" spans="1:3" ht="17.25" customHeight="1" x14ac:dyDescent="0.25">
      <c r="A5875" s="14" t="s">
        <v>7788</v>
      </c>
      <c r="B5875" s="14" t="s">
        <v>7789</v>
      </c>
      <c r="C5875" s="14" t="s">
        <v>39</v>
      </c>
    </row>
    <row r="5876" spans="1:3" ht="17.25" customHeight="1" x14ac:dyDescent="0.25">
      <c r="A5876" s="14" t="s">
        <v>6447</v>
      </c>
      <c r="B5876" s="14" t="s">
        <v>6448</v>
      </c>
      <c r="C5876" s="14" t="s">
        <v>39</v>
      </c>
    </row>
    <row r="5877" spans="1:3" ht="17.25" customHeight="1" x14ac:dyDescent="0.25">
      <c r="A5877" s="14" t="s">
        <v>6445</v>
      </c>
      <c r="B5877" s="14" t="s">
        <v>6446</v>
      </c>
      <c r="C5877" s="14" t="s">
        <v>39</v>
      </c>
    </row>
    <row r="5878" spans="1:3" ht="17.25" customHeight="1" x14ac:dyDescent="0.25">
      <c r="A5878" s="14" t="s">
        <v>5514</v>
      </c>
      <c r="B5878" s="14" t="s">
        <v>5515</v>
      </c>
      <c r="C5878" s="14" t="s">
        <v>39</v>
      </c>
    </row>
    <row r="5879" spans="1:3" ht="17.25" customHeight="1" x14ac:dyDescent="0.25">
      <c r="A5879" s="14" t="s">
        <v>5419</v>
      </c>
      <c r="B5879" s="14" t="s">
        <v>5420</v>
      </c>
      <c r="C5879" s="14" t="s">
        <v>5421</v>
      </c>
    </row>
    <row r="5880" spans="1:3" ht="17.25" customHeight="1" x14ac:dyDescent="0.25">
      <c r="A5880" s="14" t="str">
        <f>"02514550900"</f>
        <v>02514550900</v>
      </c>
      <c r="B5880" s="14" t="s">
        <v>6083</v>
      </c>
      <c r="C5880" s="14" t="s">
        <v>5421</v>
      </c>
    </row>
    <row r="5881" spans="1:3" ht="17.25" customHeight="1" x14ac:dyDescent="0.25">
      <c r="A5881" s="14" t="str">
        <f>"00110420098"</f>
        <v>00110420098</v>
      </c>
      <c r="B5881" s="14" t="s">
        <v>97</v>
      </c>
      <c r="C5881" s="14" t="s">
        <v>98</v>
      </c>
    </row>
    <row r="5882" spans="1:3" ht="17.25" customHeight="1" x14ac:dyDescent="0.25">
      <c r="A5882" s="14" t="str">
        <f>"00559160528"</f>
        <v>00559160528</v>
      </c>
      <c r="B5882" s="14" t="s">
        <v>7381</v>
      </c>
      <c r="C5882" s="14" t="s">
        <v>974</v>
      </c>
    </row>
    <row r="5883" spans="1:3" ht="17.25" customHeight="1" x14ac:dyDescent="0.25">
      <c r="A5883" s="14" t="str">
        <f>"00914200522"</f>
        <v>00914200522</v>
      </c>
      <c r="B5883" s="14" t="s">
        <v>7082</v>
      </c>
      <c r="C5883" s="14" t="s">
        <v>974</v>
      </c>
    </row>
    <row r="5884" spans="1:3" ht="17.25" customHeight="1" x14ac:dyDescent="0.25">
      <c r="A5884" s="14" t="str">
        <f>"02881260588"</f>
        <v>02881260588</v>
      </c>
      <c r="B5884" s="14" t="s">
        <v>1325</v>
      </c>
      <c r="C5884" s="14" t="s">
        <v>974</v>
      </c>
    </row>
    <row r="5885" spans="1:3" ht="17.25" customHeight="1" x14ac:dyDescent="0.25">
      <c r="A5885" s="14" t="s">
        <v>972</v>
      </c>
      <c r="B5885" s="14" t="s">
        <v>973</v>
      </c>
      <c r="C5885" s="14" t="s">
        <v>974</v>
      </c>
    </row>
    <row r="5886" spans="1:3" ht="17.25" customHeight="1" x14ac:dyDescent="0.25">
      <c r="A5886" s="14" t="s">
        <v>3743</v>
      </c>
      <c r="B5886" s="14" t="s">
        <v>3744</v>
      </c>
      <c r="C5886" s="14" t="s">
        <v>974</v>
      </c>
    </row>
    <row r="5887" spans="1:3" ht="17.25" customHeight="1" x14ac:dyDescent="0.25">
      <c r="A5887" s="14" t="s">
        <v>3810</v>
      </c>
      <c r="B5887" s="14" t="s">
        <v>3811</v>
      </c>
      <c r="C5887" s="14" t="s">
        <v>974</v>
      </c>
    </row>
    <row r="5888" spans="1:3" ht="17.25" customHeight="1" x14ac:dyDescent="0.25">
      <c r="A5888" s="14" t="str">
        <f>"00088070529"</f>
        <v>00088070529</v>
      </c>
      <c r="B5888" s="14" t="s">
        <v>7027</v>
      </c>
      <c r="C5888" s="14" t="s">
        <v>974</v>
      </c>
    </row>
    <row r="5889" spans="1:3" ht="17.25" customHeight="1" x14ac:dyDescent="0.25">
      <c r="A5889" s="14" t="str">
        <f>"01263620526"</f>
        <v>01263620526</v>
      </c>
      <c r="B5889" s="14" t="s">
        <v>6982</v>
      </c>
      <c r="C5889" s="14" t="s">
        <v>974</v>
      </c>
    </row>
    <row r="5890" spans="1:3" ht="17.25" customHeight="1" x14ac:dyDescent="0.25">
      <c r="A5890" s="14" t="s">
        <v>7293</v>
      </c>
      <c r="B5890" s="14" t="s">
        <v>7294</v>
      </c>
      <c r="C5890" s="14" t="s">
        <v>974</v>
      </c>
    </row>
    <row r="5891" spans="1:3" ht="17.25" customHeight="1" x14ac:dyDescent="0.25">
      <c r="A5891" s="14" t="str">
        <f>"00516920527"</f>
        <v>00516920527</v>
      </c>
      <c r="B5891" s="14" t="s">
        <v>7102</v>
      </c>
      <c r="C5891" s="14" t="s">
        <v>974</v>
      </c>
    </row>
    <row r="5892" spans="1:3" ht="17.25" customHeight="1" x14ac:dyDescent="0.25">
      <c r="A5892" s="14" t="s">
        <v>7760</v>
      </c>
      <c r="B5892" s="14" t="s">
        <v>7761</v>
      </c>
      <c r="C5892" s="14" t="s">
        <v>31</v>
      </c>
    </row>
    <row r="5893" spans="1:3" ht="17.25" customHeight="1" x14ac:dyDescent="0.25">
      <c r="A5893" s="14" t="str">
        <f>"02521560876"</f>
        <v>02521560876</v>
      </c>
      <c r="B5893" s="14" t="s">
        <v>3445</v>
      </c>
      <c r="C5893" s="14" t="s">
        <v>31</v>
      </c>
    </row>
    <row r="5894" spans="1:3" ht="17.25" customHeight="1" x14ac:dyDescent="0.25">
      <c r="A5894" s="14" t="str">
        <f>"01999770892"</f>
        <v>01999770892</v>
      </c>
      <c r="B5894" s="14" t="s">
        <v>7488</v>
      </c>
      <c r="C5894" s="14" t="s">
        <v>31</v>
      </c>
    </row>
    <row r="5895" spans="1:3" ht="17.25" customHeight="1" x14ac:dyDescent="0.25">
      <c r="A5895" s="14" t="str">
        <f>"00937660892"</f>
        <v>00937660892</v>
      </c>
      <c r="B5895" s="14" t="s">
        <v>7489</v>
      </c>
      <c r="C5895" s="14" t="s">
        <v>31</v>
      </c>
    </row>
    <row r="5896" spans="1:3" ht="17.25" customHeight="1" x14ac:dyDescent="0.25">
      <c r="A5896" s="14" t="str">
        <f>"01754080891"</f>
        <v>01754080891</v>
      </c>
      <c r="B5896" s="14" t="s">
        <v>698</v>
      </c>
      <c r="C5896" s="14" t="s">
        <v>31</v>
      </c>
    </row>
    <row r="5897" spans="1:3" ht="17.25" customHeight="1" x14ac:dyDescent="0.25">
      <c r="A5897" s="14" t="str">
        <f>"01763720891"</f>
        <v>01763720891</v>
      </c>
      <c r="B5897" s="14" t="s">
        <v>30</v>
      </c>
      <c r="C5897" s="14" t="s">
        <v>31</v>
      </c>
    </row>
    <row r="5898" spans="1:3" ht="17.25" customHeight="1" x14ac:dyDescent="0.25">
      <c r="A5898" s="14" t="s">
        <v>8550</v>
      </c>
      <c r="B5898" s="14" t="s">
        <v>8551</v>
      </c>
      <c r="C5898" s="14" t="s">
        <v>31</v>
      </c>
    </row>
    <row r="5899" spans="1:3" ht="17.25" customHeight="1" x14ac:dyDescent="0.25">
      <c r="A5899" s="14">
        <v>80005490893</v>
      </c>
      <c r="B5899" s="14" t="s">
        <v>936</v>
      </c>
      <c r="C5899" s="14" t="s">
        <v>31</v>
      </c>
    </row>
    <row r="5900" spans="1:3" ht="17.25" customHeight="1" x14ac:dyDescent="0.25">
      <c r="A5900" s="14" t="str">
        <f>"01481560892"</f>
        <v>01481560892</v>
      </c>
      <c r="B5900" s="14" t="s">
        <v>1410</v>
      </c>
      <c r="C5900" s="14" t="s">
        <v>31</v>
      </c>
    </row>
    <row r="5901" spans="1:3" ht="17.25" customHeight="1" x14ac:dyDescent="0.25">
      <c r="A5901" s="14" t="str">
        <f>"00704030899"</f>
        <v>00704030899</v>
      </c>
      <c r="B5901" s="14" t="s">
        <v>119</v>
      </c>
      <c r="C5901" s="14" t="s">
        <v>31</v>
      </c>
    </row>
    <row r="5902" spans="1:3" ht="17.25" customHeight="1" x14ac:dyDescent="0.25">
      <c r="A5902" s="14" t="str">
        <f>"01652740893"</f>
        <v>01652740893</v>
      </c>
      <c r="B5902" s="14" t="s">
        <v>953</v>
      </c>
      <c r="C5902" s="14" t="s">
        <v>31</v>
      </c>
    </row>
    <row r="5903" spans="1:3" ht="17.25" customHeight="1" x14ac:dyDescent="0.25">
      <c r="A5903" s="14" t="str">
        <f>"01315740892"</f>
        <v>01315740892</v>
      </c>
      <c r="B5903" s="14" t="s">
        <v>2552</v>
      </c>
      <c r="C5903" s="14" t="s">
        <v>31</v>
      </c>
    </row>
    <row r="5904" spans="1:3" ht="17.25" customHeight="1" x14ac:dyDescent="0.25">
      <c r="A5904" s="14" t="str">
        <f>"01901920890"</f>
        <v>01901920890</v>
      </c>
      <c r="B5904" s="14" t="s">
        <v>4736</v>
      </c>
      <c r="C5904" s="14" t="s">
        <v>31</v>
      </c>
    </row>
    <row r="5905" spans="1:3" ht="17.25" customHeight="1" x14ac:dyDescent="0.25">
      <c r="A5905" s="14" t="str">
        <f>"01911680898"</f>
        <v>01911680898</v>
      </c>
      <c r="B5905" s="14" t="s">
        <v>3822</v>
      </c>
      <c r="C5905" s="14" t="s">
        <v>31</v>
      </c>
    </row>
    <row r="5906" spans="1:3" ht="17.25" customHeight="1" x14ac:dyDescent="0.25">
      <c r="A5906" s="14" t="str">
        <f>"01260550890"</f>
        <v>01260550890</v>
      </c>
      <c r="B5906" s="14" t="s">
        <v>54</v>
      </c>
      <c r="C5906" s="14" t="s">
        <v>31</v>
      </c>
    </row>
    <row r="5907" spans="1:3" ht="17.25" customHeight="1" x14ac:dyDescent="0.25">
      <c r="A5907" s="14" t="str">
        <f>"01863820898"</f>
        <v>01863820898</v>
      </c>
      <c r="B5907" s="14" t="s">
        <v>376</v>
      </c>
      <c r="C5907" s="14" t="s">
        <v>31</v>
      </c>
    </row>
    <row r="5908" spans="1:3" ht="17.25" customHeight="1" x14ac:dyDescent="0.25">
      <c r="A5908" s="14" t="str">
        <f>"01403290891"</f>
        <v>01403290891</v>
      </c>
      <c r="B5908" s="14" t="s">
        <v>6722</v>
      </c>
      <c r="C5908" s="14" t="s">
        <v>31</v>
      </c>
    </row>
    <row r="5909" spans="1:3" ht="17.25" customHeight="1" x14ac:dyDescent="0.25">
      <c r="A5909" s="14" t="str">
        <f>"00821770898"</f>
        <v>00821770898</v>
      </c>
      <c r="B5909" s="14" t="s">
        <v>7862</v>
      </c>
      <c r="C5909" s="14" t="s">
        <v>31</v>
      </c>
    </row>
    <row r="5910" spans="1:3" ht="17.25" customHeight="1" x14ac:dyDescent="0.25">
      <c r="A5910" s="14" t="str">
        <f>"01739680898"</f>
        <v>01739680898</v>
      </c>
      <c r="B5910" s="14" t="s">
        <v>2908</v>
      </c>
      <c r="C5910" s="14" t="s">
        <v>31</v>
      </c>
    </row>
    <row r="5911" spans="1:3" ht="17.25" customHeight="1" x14ac:dyDescent="0.25">
      <c r="A5911" s="14" t="str">
        <f>"01768840892"</f>
        <v>01768840892</v>
      </c>
      <c r="B5911" s="14" t="s">
        <v>3319</v>
      </c>
      <c r="C5911" s="14" t="s">
        <v>31</v>
      </c>
    </row>
    <row r="5912" spans="1:3" ht="17.25" customHeight="1" x14ac:dyDescent="0.25">
      <c r="A5912" s="14" t="str">
        <f>"01675810897"</f>
        <v>01675810897</v>
      </c>
      <c r="B5912" s="14" t="s">
        <v>1153</v>
      </c>
      <c r="C5912" s="14" t="s">
        <v>31</v>
      </c>
    </row>
    <row r="5913" spans="1:3" ht="17.25" customHeight="1" x14ac:dyDescent="0.25">
      <c r="A5913" s="14" t="str">
        <f>"01951750890"</f>
        <v>01951750890</v>
      </c>
      <c r="B5913" s="14" t="s">
        <v>8228</v>
      </c>
      <c r="C5913" s="14" t="s">
        <v>31</v>
      </c>
    </row>
    <row r="5914" spans="1:3" ht="17.25" customHeight="1" x14ac:dyDescent="0.25">
      <c r="A5914" s="14" t="str">
        <f>"01581590898"</f>
        <v>01581590898</v>
      </c>
      <c r="B5914" s="14" t="s">
        <v>2638</v>
      </c>
      <c r="C5914" s="14" t="s">
        <v>31</v>
      </c>
    </row>
    <row r="5915" spans="1:3" ht="17.25" customHeight="1" x14ac:dyDescent="0.25">
      <c r="A5915" s="14" t="s">
        <v>6969</v>
      </c>
      <c r="B5915" s="14" t="s">
        <v>6970</v>
      </c>
      <c r="C5915" s="14" t="s">
        <v>31</v>
      </c>
    </row>
    <row r="5916" spans="1:3" ht="17.25" customHeight="1" x14ac:dyDescent="0.25">
      <c r="A5916" s="14" t="str">
        <f>"01693150896"</f>
        <v>01693150896</v>
      </c>
      <c r="B5916" s="14" t="s">
        <v>10048</v>
      </c>
      <c r="C5916" s="14" t="s">
        <v>31</v>
      </c>
    </row>
    <row r="5917" spans="1:3" ht="17.25" customHeight="1" x14ac:dyDescent="0.25">
      <c r="A5917" s="14" t="s">
        <v>5684</v>
      </c>
      <c r="B5917" s="14" t="s">
        <v>5685</v>
      </c>
      <c r="C5917" s="14" t="s">
        <v>31</v>
      </c>
    </row>
    <row r="5918" spans="1:3" ht="17.25" customHeight="1" x14ac:dyDescent="0.25">
      <c r="A5918" s="14" t="s">
        <v>939</v>
      </c>
      <c r="B5918" s="14" t="s">
        <v>940</v>
      </c>
      <c r="C5918" s="14" t="s">
        <v>31</v>
      </c>
    </row>
    <row r="5919" spans="1:3" ht="17.25" customHeight="1" x14ac:dyDescent="0.25">
      <c r="A5919" s="14" t="s">
        <v>8081</v>
      </c>
      <c r="B5919" s="14" t="s">
        <v>8082</v>
      </c>
      <c r="C5919" s="14" t="s">
        <v>31</v>
      </c>
    </row>
    <row r="5920" spans="1:3" ht="17.25" customHeight="1" x14ac:dyDescent="0.25">
      <c r="A5920" s="14" t="s">
        <v>6280</v>
      </c>
      <c r="B5920" s="14" t="s">
        <v>6281</v>
      </c>
      <c r="C5920" s="14" t="s">
        <v>31</v>
      </c>
    </row>
    <row r="5921" spans="1:3" ht="17.25" customHeight="1" x14ac:dyDescent="0.25">
      <c r="A5921" s="14" t="s">
        <v>3154</v>
      </c>
      <c r="B5921" s="14" t="s">
        <v>3155</v>
      </c>
      <c r="C5921" s="14" t="s">
        <v>31</v>
      </c>
    </row>
    <row r="5922" spans="1:3" ht="17.25" customHeight="1" x14ac:dyDescent="0.25">
      <c r="A5922" s="14" t="s">
        <v>7711</v>
      </c>
      <c r="B5922" s="14" t="s">
        <v>7712</v>
      </c>
      <c r="C5922" s="14" t="s">
        <v>31</v>
      </c>
    </row>
    <row r="5923" spans="1:3" ht="17.25" customHeight="1" x14ac:dyDescent="0.25">
      <c r="A5923" s="14" t="s">
        <v>8229</v>
      </c>
      <c r="B5923" s="14" t="s">
        <v>8230</v>
      </c>
      <c r="C5923" s="14" t="s">
        <v>31</v>
      </c>
    </row>
    <row r="5924" spans="1:3" ht="17.25" customHeight="1" x14ac:dyDescent="0.25">
      <c r="A5924" s="14" t="s">
        <v>3047</v>
      </c>
      <c r="B5924" s="14" t="s">
        <v>3048</v>
      </c>
      <c r="C5924" s="14" t="s">
        <v>31</v>
      </c>
    </row>
    <row r="5925" spans="1:3" ht="17.25" customHeight="1" x14ac:dyDescent="0.25">
      <c r="A5925" s="14" t="s">
        <v>4907</v>
      </c>
      <c r="B5925" s="14" t="s">
        <v>4908</v>
      </c>
      <c r="C5925" s="14" t="s">
        <v>31</v>
      </c>
    </row>
    <row r="5926" spans="1:3" ht="17.25" customHeight="1" x14ac:dyDescent="0.25">
      <c r="A5926" s="14" t="s">
        <v>6325</v>
      </c>
      <c r="B5926" s="14" t="s">
        <v>6326</v>
      </c>
      <c r="C5926" s="14" t="s">
        <v>31</v>
      </c>
    </row>
    <row r="5927" spans="1:3" ht="17.25" customHeight="1" x14ac:dyDescent="0.25">
      <c r="A5927" s="14" t="s">
        <v>6832</v>
      </c>
      <c r="B5927" s="14" t="s">
        <v>6326</v>
      </c>
      <c r="C5927" s="14" t="s">
        <v>31</v>
      </c>
    </row>
    <row r="5928" spans="1:3" ht="17.25" customHeight="1" x14ac:dyDescent="0.25">
      <c r="A5928" s="14" t="str">
        <f>"01528060898"</f>
        <v>01528060898</v>
      </c>
      <c r="B5928" s="14" t="s">
        <v>1010</v>
      </c>
      <c r="C5928" s="14" t="s">
        <v>31</v>
      </c>
    </row>
    <row r="5929" spans="1:3" ht="17.25" customHeight="1" x14ac:dyDescent="0.25">
      <c r="A5929" s="14" t="str">
        <f>"01939960892"</f>
        <v>01939960892</v>
      </c>
      <c r="B5929" s="14" t="s">
        <v>8268</v>
      </c>
      <c r="C5929" s="14" t="s">
        <v>31</v>
      </c>
    </row>
    <row r="5930" spans="1:3" ht="17.25" customHeight="1" x14ac:dyDescent="0.25">
      <c r="A5930" s="14" t="str">
        <f>"02000130894"</f>
        <v>02000130894</v>
      </c>
      <c r="B5930" s="14" t="s">
        <v>9177</v>
      </c>
      <c r="C5930" s="14" t="s">
        <v>31</v>
      </c>
    </row>
    <row r="5931" spans="1:3" ht="17.25" customHeight="1" x14ac:dyDescent="0.25">
      <c r="A5931" s="14" t="s">
        <v>7780</v>
      </c>
      <c r="B5931" s="14" t="s">
        <v>7781</v>
      </c>
      <c r="C5931" s="14" t="s">
        <v>31</v>
      </c>
    </row>
    <row r="5932" spans="1:3" ht="17.25" customHeight="1" x14ac:dyDescent="0.25">
      <c r="A5932" s="14" t="s">
        <v>7776</v>
      </c>
      <c r="B5932" s="14" t="s">
        <v>7777</v>
      </c>
      <c r="C5932" s="14" t="s">
        <v>31</v>
      </c>
    </row>
    <row r="5933" spans="1:3" ht="17.25" customHeight="1" x14ac:dyDescent="0.25">
      <c r="A5933" s="14" t="s">
        <v>5624</v>
      </c>
      <c r="B5933" s="14" t="s">
        <v>5625</v>
      </c>
      <c r="C5933" s="14" t="s">
        <v>31</v>
      </c>
    </row>
    <row r="5934" spans="1:3" ht="17.25" customHeight="1" x14ac:dyDescent="0.25">
      <c r="A5934" s="14" t="s">
        <v>8407</v>
      </c>
      <c r="B5934" s="14" t="s">
        <v>8408</v>
      </c>
      <c r="C5934" s="14" t="s">
        <v>31</v>
      </c>
    </row>
    <row r="5935" spans="1:3" ht="17.25" customHeight="1" x14ac:dyDescent="0.25">
      <c r="A5935" s="14" t="s">
        <v>7531</v>
      </c>
      <c r="B5935" s="14" t="s">
        <v>7532</v>
      </c>
      <c r="C5935" s="14" t="s">
        <v>31</v>
      </c>
    </row>
    <row r="5936" spans="1:3" ht="17.25" customHeight="1" x14ac:dyDescent="0.25">
      <c r="A5936" s="14" t="str">
        <f>"00040180895"</f>
        <v>00040180895</v>
      </c>
      <c r="B5936" s="14" t="s">
        <v>484</v>
      </c>
      <c r="C5936" s="14" t="s">
        <v>31</v>
      </c>
    </row>
    <row r="5937" spans="1:3" ht="17.25" customHeight="1" x14ac:dyDescent="0.25">
      <c r="A5937" s="14" t="s">
        <v>3045</v>
      </c>
      <c r="B5937" s="14" t="s">
        <v>3046</v>
      </c>
      <c r="C5937" s="14" t="s">
        <v>31</v>
      </c>
    </row>
    <row r="5938" spans="1:3" ht="17.25" customHeight="1" x14ac:dyDescent="0.25">
      <c r="A5938" s="14" t="s">
        <v>68</v>
      </c>
      <c r="B5938" s="14" t="s">
        <v>69</v>
      </c>
      <c r="C5938" s="14" t="s">
        <v>31</v>
      </c>
    </row>
    <row r="5939" spans="1:3" ht="17.25" customHeight="1" x14ac:dyDescent="0.25">
      <c r="A5939" s="14" t="s">
        <v>2896</v>
      </c>
      <c r="B5939" s="14" t="s">
        <v>2897</v>
      </c>
      <c r="C5939" s="14" t="s">
        <v>31</v>
      </c>
    </row>
    <row r="5940" spans="1:3" ht="17.25" customHeight="1" x14ac:dyDescent="0.25">
      <c r="A5940" s="14" t="s">
        <v>8945</v>
      </c>
      <c r="B5940" s="14" t="s">
        <v>8946</v>
      </c>
      <c r="C5940" s="14" t="s">
        <v>31</v>
      </c>
    </row>
    <row r="5941" spans="1:3" ht="17.25" customHeight="1" x14ac:dyDescent="0.25">
      <c r="A5941" s="14" t="str">
        <f>"01446040899"</f>
        <v>01446040899</v>
      </c>
      <c r="B5941" s="14" t="s">
        <v>5334</v>
      </c>
      <c r="C5941" s="14" t="s">
        <v>31</v>
      </c>
    </row>
    <row r="5942" spans="1:3" ht="17.25" customHeight="1" x14ac:dyDescent="0.25">
      <c r="A5942" s="14" t="s">
        <v>5607</v>
      </c>
      <c r="B5942" s="14" t="s">
        <v>5608</v>
      </c>
      <c r="C5942" s="14" t="s">
        <v>31</v>
      </c>
    </row>
    <row r="5943" spans="1:3" ht="17.25" customHeight="1" x14ac:dyDescent="0.25">
      <c r="A5943" s="14" t="s">
        <v>6667</v>
      </c>
      <c r="B5943" s="14" t="s">
        <v>6668</v>
      </c>
      <c r="C5943" s="14" t="s">
        <v>31</v>
      </c>
    </row>
    <row r="5944" spans="1:3" ht="17.25" customHeight="1" x14ac:dyDescent="0.25">
      <c r="A5944" s="14" t="s">
        <v>3961</v>
      </c>
      <c r="B5944" s="14" t="s">
        <v>3962</v>
      </c>
      <c r="C5944" s="14" t="s">
        <v>31</v>
      </c>
    </row>
    <row r="5945" spans="1:3" ht="17.25" customHeight="1" x14ac:dyDescent="0.25">
      <c r="A5945" s="14" t="s">
        <v>8231</v>
      </c>
      <c r="B5945" s="14" t="s">
        <v>8232</v>
      </c>
      <c r="C5945" s="14" t="s">
        <v>31</v>
      </c>
    </row>
    <row r="5946" spans="1:3" ht="17.25" customHeight="1" x14ac:dyDescent="0.25">
      <c r="A5946" s="14" t="str">
        <f>"01773800899"</f>
        <v>01773800899</v>
      </c>
      <c r="B5946" s="14" t="s">
        <v>1222</v>
      </c>
      <c r="C5946" s="14" t="s">
        <v>31</v>
      </c>
    </row>
    <row r="5947" spans="1:3" ht="17.25" customHeight="1" x14ac:dyDescent="0.25">
      <c r="A5947" s="14" t="str">
        <f>"01856500895"</f>
        <v>01856500895</v>
      </c>
      <c r="B5947" s="14" t="s">
        <v>3629</v>
      </c>
      <c r="C5947" s="14" t="s">
        <v>31</v>
      </c>
    </row>
    <row r="5948" spans="1:3" ht="17.25" customHeight="1" x14ac:dyDescent="0.25">
      <c r="A5948" s="14" t="s">
        <v>2919</v>
      </c>
      <c r="B5948" s="14" t="s">
        <v>2920</v>
      </c>
      <c r="C5948" s="14" t="s">
        <v>31</v>
      </c>
    </row>
    <row r="5949" spans="1:3" ht="17.25" customHeight="1" x14ac:dyDescent="0.25">
      <c r="A5949" s="14" t="s">
        <v>943</v>
      </c>
      <c r="B5949" s="14" t="s">
        <v>944</v>
      </c>
      <c r="C5949" s="14" t="s">
        <v>31</v>
      </c>
    </row>
    <row r="5950" spans="1:3" ht="17.25" customHeight="1" x14ac:dyDescent="0.25">
      <c r="A5950" s="14" t="str">
        <f>"02041340890"</f>
        <v>02041340890</v>
      </c>
      <c r="B5950" s="14" t="s">
        <v>7656</v>
      </c>
      <c r="C5950" s="14" t="s">
        <v>31</v>
      </c>
    </row>
    <row r="5951" spans="1:3" ht="17.25" customHeight="1" x14ac:dyDescent="0.25">
      <c r="A5951" s="14" t="s">
        <v>699</v>
      </c>
      <c r="B5951" s="14" t="s">
        <v>700</v>
      </c>
      <c r="C5951" s="14" t="s">
        <v>31</v>
      </c>
    </row>
    <row r="5952" spans="1:3" ht="17.25" customHeight="1" x14ac:dyDescent="0.25">
      <c r="A5952" s="14" t="s">
        <v>7432</v>
      </c>
      <c r="B5952" s="14" t="s">
        <v>7433</v>
      </c>
      <c r="C5952" s="14" t="s">
        <v>31</v>
      </c>
    </row>
    <row r="5953" spans="1:3" ht="17.25" customHeight="1" x14ac:dyDescent="0.25">
      <c r="A5953" s="14" t="str">
        <f>"01801060896"</f>
        <v>01801060896</v>
      </c>
      <c r="B5953" s="14" t="s">
        <v>6072</v>
      </c>
      <c r="C5953" s="14" t="s">
        <v>31</v>
      </c>
    </row>
    <row r="5954" spans="1:3" ht="17.25" customHeight="1" x14ac:dyDescent="0.25">
      <c r="A5954" s="14" t="s">
        <v>3021</v>
      </c>
      <c r="B5954" s="14" t="s">
        <v>3022</v>
      </c>
      <c r="C5954" s="14" t="s">
        <v>31</v>
      </c>
    </row>
    <row r="5955" spans="1:3" ht="17.25" customHeight="1" x14ac:dyDescent="0.25">
      <c r="A5955" s="14" t="str">
        <f>"01948470891"</f>
        <v>01948470891</v>
      </c>
      <c r="B5955" s="14" t="s">
        <v>7797</v>
      </c>
      <c r="C5955" s="14" t="s">
        <v>31</v>
      </c>
    </row>
    <row r="5956" spans="1:3" ht="17.25" customHeight="1" x14ac:dyDescent="0.25">
      <c r="A5956" s="14" t="s">
        <v>1011</v>
      </c>
      <c r="B5956" s="14" t="s">
        <v>1012</v>
      </c>
      <c r="C5956" s="14" t="s">
        <v>31</v>
      </c>
    </row>
    <row r="5957" spans="1:3" ht="17.25" customHeight="1" x14ac:dyDescent="0.25">
      <c r="A5957" s="14" t="str">
        <f>"00202370896"</f>
        <v>00202370896</v>
      </c>
      <c r="B5957" s="14" t="s">
        <v>1009</v>
      </c>
      <c r="C5957" s="14" t="s">
        <v>31</v>
      </c>
    </row>
    <row r="5958" spans="1:3" ht="17.25" customHeight="1" x14ac:dyDescent="0.25">
      <c r="A5958" s="14" t="s">
        <v>7382</v>
      </c>
      <c r="B5958" s="14" t="s">
        <v>7383</v>
      </c>
      <c r="C5958" s="14" t="s">
        <v>31</v>
      </c>
    </row>
    <row r="5959" spans="1:3" ht="17.25" customHeight="1" x14ac:dyDescent="0.25">
      <c r="A5959" s="14" t="s">
        <v>6662</v>
      </c>
      <c r="B5959" s="14" t="s">
        <v>6663</v>
      </c>
      <c r="C5959" s="14" t="s">
        <v>31</v>
      </c>
    </row>
    <row r="5960" spans="1:3" ht="17.25" customHeight="1" x14ac:dyDescent="0.25">
      <c r="A5960" s="14" t="s">
        <v>3129</v>
      </c>
      <c r="B5960" s="14" t="s">
        <v>3130</v>
      </c>
      <c r="C5960" s="14" t="s">
        <v>31</v>
      </c>
    </row>
    <row r="5961" spans="1:3" ht="17.25" customHeight="1" x14ac:dyDescent="0.25">
      <c r="A5961" s="14" t="s">
        <v>3717</v>
      </c>
      <c r="B5961" s="14" t="s">
        <v>3718</v>
      </c>
      <c r="C5961" s="14" t="s">
        <v>31</v>
      </c>
    </row>
    <row r="5962" spans="1:3" ht="17.25" customHeight="1" x14ac:dyDescent="0.25">
      <c r="A5962" s="14" t="s">
        <v>4533</v>
      </c>
      <c r="B5962" s="14" t="s">
        <v>4534</v>
      </c>
      <c r="C5962" s="14" t="s">
        <v>31</v>
      </c>
    </row>
    <row r="5963" spans="1:3" ht="17.25" customHeight="1" x14ac:dyDescent="0.25">
      <c r="A5963" s="14" t="str">
        <f>"01781650898"</f>
        <v>01781650898</v>
      </c>
      <c r="B5963" s="14" t="s">
        <v>4918</v>
      </c>
      <c r="C5963" s="14" t="s">
        <v>31</v>
      </c>
    </row>
    <row r="5964" spans="1:3" ht="17.25" customHeight="1" x14ac:dyDescent="0.25">
      <c r="A5964" s="14" t="str">
        <f>"01835740893"</f>
        <v>01835740893</v>
      </c>
      <c r="B5964" s="14" t="s">
        <v>5619</v>
      </c>
      <c r="C5964" s="14" t="s">
        <v>31</v>
      </c>
    </row>
    <row r="5965" spans="1:3" ht="17.25" customHeight="1" x14ac:dyDescent="0.25">
      <c r="A5965" s="14" t="str">
        <f>"01863560890"</f>
        <v>01863560890</v>
      </c>
      <c r="B5965" s="14" t="s">
        <v>3628</v>
      </c>
      <c r="C5965" s="14" t="s">
        <v>31</v>
      </c>
    </row>
    <row r="5966" spans="1:3" ht="17.25" customHeight="1" x14ac:dyDescent="0.25">
      <c r="A5966" s="14" t="str">
        <f>"01383360896"</f>
        <v>01383360896</v>
      </c>
      <c r="B5966" s="14" t="s">
        <v>132</v>
      </c>
      <c r="C5966" s="14" t="s">
        <v>31</v>
      </c>
    </row>
    <row r="5967" spans="1:3" ht="17.25" customHeight="1" x14ac:dyDescent="0.25">
      <c r="A5967" s="14" t="str">
        <f>"01695800894"</f>
        <v>01695800894</v>
      </c>
      <c r="B5967" s="14" t="s">
        <v>4969</v>
      </c>
      <c r="C5967" s="14" t="s">
        <v>31</v>
      </c>
    </row>
    <row r="5968" spans="1:3" ht="17.25" customHeight="1" x14ac:dyDescent="0.25">
      <c r="A5968" s="14" t="str">
        <f>"01388680892"</f>
        <v>01388680892</v>
      </c>
      <c r="B5968" s="14" t="s">
        <v>5751</v>
      </c>
      <c r="C5968" s="14" t="s">
        <v>31</v>
      </c>
    </row>
    <row r="5969" spans="1:3" ht="17.25" customHeight="1" x14ac:dyDescent="0.25">
      <c r="A5969" s="14" t="str">
        <f>"01611000892"</f>
        <v>01611000892</v>
      </c>
      <c r="B5969" s="14" t="s">
        <v>6876</v>
      </c>
      <c r="C5969" s="14" t="s">
        <v>31</v>
      </c>
    </row>
    <row r="5970" spans="1:3" ht="17.25" customHeight="1" x14ac:dyDescent="0.25">
      <c r="A5970" s="14" t="s">
        <v>5635</v>
      </c>
      <c r="B5970" s="14" t="s">
        <v>5636</v>
      </c>
      <c r="C5970" s="14" t="s">
        <v>31</v>
      </c>
    </row>
    <row r="5971" spans="1:3" ht="17.25" customHeight="1" x14ac:dyDescent="0.25">
      <c r="A5971" s="14" t="s">
        <v>6601</v>
      </c>
      <c r="B5971" s="14" t="s">
        <v>6602</v>
      </c>
      <c r="C5971" s="14" t="s">
        <v>31</v>
      </c>
    </row>
    <row r="5972" spans="1:3" ht="17.25" customHeight="1" x14ac:dyDescent="0.25">
      <c r="A5972" s="14" t="s">
        <v>7552</v>
      </c>
      <c r="B5972" s="14" t="s">
        <v>7553</v>
      </c>
      <c r="C5972" s="14" t="s">
        <v>31</v>
      </c>
    </row>
    <row r="5973" spans="1:3" ht="17.25" customHeight="1" x14ac:dyDescent="0.25">
      <c r="A5973" s="14" t="str">
        <f>"01919980894"</f>
        <v>01919980894</v>
      </c>
      <c r="B5973" s="14" t="s">
        <v>5688</v>
      </c>
      <c r="C5973" s="14" t="s">
        <v>31</v>
      </c>
    </row>
    <row r="5974" spans="1:3" ht="17.25" customHeight="1" x14ac:dyDescent="0.25">
      <c r="A5974" s="14" t="s">
        <v>8377</v>
      </c>
      <c r="B5974" s="14" t="s">
        <v>8378</v>
      </c>
      <c r="C5974" s="14" t="s">
        <v>31</v>
      </c>
    </row>
    <row r="5975" spans="1:3" ht="17.25" customHeight="1" x14ac:dyDescent="0.25">
      <c r="A5975" s="14" t="s">
        <v>3746</v>
      </c>
      <c r="B5975" s="14" t="s">
        <v>3747</v>
      </c>
      <c r="C5975" s="14" t="s">
        <v>31</v>
      </c>
    </row>
    <row r="5976" spans="1:3" ht="17.25" customHeight="1" x14ac:dyDescent="0.25">
      <c r="A5976" s="14" t="str">
        <f>"00214920894"</f>
        <v>00214920894</v>
      </c>
      <c r="B5976" s="14" t="s">
        <v>53</v>
      </c>
      <c r="C5976" s="14" t="s">
        <v>31</v>
      </c>
    </row>
    <row r="5977" spans="1:3" ht="17.25" customHeight="1" x14ac:dyDescent="0.25">
      <c r="A5977" s="14" t="s">
        <v>3585</v>
      </c>
      <c r="B5977" s="14" t="s">
        <v>3586</v>
      </c>
      <c r="C5977" s="14" t="s">
        <v>31</v>
      </c>
    </row>
    <row r="5978" spans="1:3" ht="17.25" customHeight="1" x14ac:dyDescent="0.25">
      <c r="A5978" s="14" t="s">
        <v>5643</v>
      </c>
      <c r="B5978" s="14" t="s">
        <v>5644</v>
      </c>
      <c r="C5978" s="14" t="s">
        <v>31</v>
      </c>
    </row>
    <row r="5979" spans="1:3" ht="17.25" customHeight="1" x14ac:dyDescent="0.25">
      <c r="A5979" s="14" t="s">
        <v>8278</v>
      </c>
      <c r="B5979" s="14" t="s">
        <v>8279</v>
      </c>
      <c r="C5979" s="14" t="s">
        <v>31</v>
      </c>
    </row>
    <row r="5980" spans="1:3" ht="17.25" customHeight="1" x14ac:dyDescent="0.25">
      <c r="A5980" s="14" t="s">
        <v>3150</v>
      </c>
      <c r="B5980" s="14" t="s">
        <v>3151</v>
      </c>
      <c r="C5980" s="14" t="s">
        <v>31</v>
      </c>
    </row>
    <row r="5981" spans="1:3" ht="17.25" customHeight="1" x14ac:dyDescent="0.25">
      <c r="A5981" s="14" t="str">
        <f>"01977530896"</f>
        <v>01977530896</v>
      </c>
      <c r="B5981" s="14" t="s">
        <v>10288</v>
      </c>
      <c r="C5981" s="14" t="s">
        <v>31</v>
      </c>
    </row>
    <row r="5982" spans="1:3" ht="17.25" customHeight="1" x14ac:dyDescent="0.25">
      <c r="A5982" s="14" t="s">
        <v>2881</v>
      </c>
      <c r="B5982" s="14" t="s">
        <v>2882</v>
      </c>
      <c r="C5982" s="14" t="s">
        <v>31</v>
      </c>
    </row>
    <row r="5983" spans="1:3" ht="17.25" customHeight="1" x14ac:dyDescent="0.25">
      <c r="A5983" s="14" t="s">
        <v>1025</v>
      </c>
      <c r="B5983" s="14" t="s">
        <v>1026</v>
      </c>
      <c r="C5983" s="14" t="s">
        <v>31</v>
      </c>
    </row>
    <row r="5984" spans="1:3" ht="17.25" customHeight="1" x14ac:dyDescent="0.25">
      <c r="A5984" s="14" t="str">
        <f>"00583220892"</f>
        <v>00583220892</v>
      </c>
      <c r="B5984" s="14" t="s">
        <v>1029</v>
      </c>
      <c r="C5984" s="14" t="s">
        <v>31</v>
      </c>
    </row>
    <row r="5985" spans="1:3" ht="17.25" customHeight="1" x14ac:dyDescent="0.25">
      <c r="A5985" s="14" t="s">
        <v>3440</v>
      </c>
      <c r="B5985" s="14" t="s">
        <v>3441</v>
      </c>
      <c r="C5985" s="14" t="s">
        <v>31</v>
      </c>
    </row>
    <row r="5986" spans="1:3" ht="17.25" customHeight="1" x14ac:dyDescent="0.25">
      <c r="A5986" s="14" t="s">
        <v>3448</v>
      </c>
      <c r="B5986" s="14" t="s">
        <v>3449</v>
      </c>
      <c r="C5986" s="14" t="s">
        <v>31</v>
      </c>
    </row>
    <row r="5987" spans="1:3" ht="17.25" customHeight="1" x14ac:dyDescent="0.25">
      <c r="A5987" s="14" t="str">
        <f>"01766580896"</f>
        <v>01766580896</v>
      </c>
      <c r="B5987" s="14" t="s">
        <v>32</v>
      </c>
      <c r="C5987" s="14" t="s">
        <v>31</v>
      </c>
    </row>
    <row r="5988" spans="1:3" ht="17.25" customHeight="1" x14ac:dyDescent="0.25">
      <c r="A5988" s="14" t="str">
        <f>"00900770892"</f>
        <v>00900770892</v>
      </c>
      <c r="B5988" s="14" t="s">
        <v>370</v>
      </c>
      <c r="C5988" s="14" t="s">
        <v>31</v>
      </c>
    </row>
    <row r="5989" spans="1:3" ht="17.25" customHeight="1" x14ac:dyDescent="0.25">
      <c r="A5989" s="14" t="str">
        <f>"00856520895"</f>
        <v>00856520895</v>
      </c>
      <c r="B5989" s="14" t="s">
        <v>5639</v>
      </c>
      <c r="C5989" s="14" t="s">
        <v>31</v>
      </c>
    </row>
    <row r="5990" spans="1:3" ht="17.25" customHeight="1" x14ac:dyDescent="0.25">
      <c r="A5990" s="14" t="str">
        <f>"01633220890"</f>
        <v>01633220890</v>
      </c>
      <c r="B5990" s="14" t="s">
        <v>5569</v>
      </c>
      <c r="C5990" s="14" t="s">
        <v>31</v>
      </c>
    </row>
    <row r="5991" spans="1:3" ht="17.25" customHeight="1" x14ac:dyDescent="0.25">
      <c r="A5991" s="14" t="str">
        <f>"01578680892"</f>
        <v>01578680892</v>
      </c>
      <c r="B5991" s="14" t="s">
        <v>5570</v>
      </c>
      <c r="C5991" s="14" t="s">
        <v>31</v>
      </c>
    </row>
    <row r="5992" spans="1:3" ht="17.25" customHeight="1" x14ac:dyDescent="0.25">
      <c r="A5992" s="14" t="str">
        <f>"01784160895"</f>
        <v>01784160895</v>
      </c>
      <c r="B5992" s="14" t="s">
        <v>3742</v>
      </c>
      <c r="C5992" s="14" t="s">
        <v>31</v>
      </c>
    </row>
    <row r="5993" spans="1:3" ht="17.25" customHeight="1" x14ac:dyDescent="0.25">
      <c r="A5993" s="14" t="str">
        <f>"01863950893"</f>
        <v>01863950893</v>
      </c>
      <c r="B5993" s="14" t="s">
        <v>7615</v>
      </c>
      <c r="C5993" s="14" t="s">
        <v>31</v>
      </c>
    </row>
    <row r="5994" spans="1:3" ht="17.25" customHeight="1" x14ac:dyDescent="0.25">
      <c r="A5994" s="14" t="str">
        <f>"00183550896"</f>
        <v>00183550896</v>
      </c>
      <c r="B5994" s="14" t="s">
        <v>1033</v>
      </c>
      <c r="C5994" s="14" t="s">
        <v>31</v>
      </c>
    </row>
    <row r="5995" spans="1:3" ht="17.25" customHeight="1" x14ac:dyDescent="0.25">
      <c r="A5995" s="14" t="str">
        <f>"01778210896"</f>
        <v>01778210896</v>
      </c>
      <c r="B5995" s="14" t="s">
        <v>33</v>
      </c>
      <c r="C5995" s="14" t="s">
        <v>31</v>
      </c>
    </row>
    <row r="5996" spans="1:3" ht="17.25" customHeight="1" x14ac:dyDescent="0.25">
      <c r="A5996" s="14" t="s">
        <v>6073</v>
      </c>
      <c r="B5996" s="14" t="s">
        <v>6074</v>
      </c>
      <c r="C5996" s="14" t="s">
        <v>31</v>
      </c>
    </row>
    <row r="5997" spans="1:3" ht="17.25" customHeight="1" x14ac:dyDescent="0.25">
      <c r="A5997" s="14" t="s">
        <v>2921</v>
      </c>
      <c r="B5997" s="14" t="s">
        <v>2922</v>
      </c>
      <c r="C5997" s="14" t="s">
        <v>31</v>
      </c>
    </row>
    <row r="5998" spans="1:3" ht="17.25" customHeight="1" x14ac:dyDescent="0.25">
      <c r="A5998" s="14" t="s">
        <v>5285</v>
      </c>
      <c r="B5998" s="14" t="s">
        <v>5286</v>
      </c>
      <c r="C5998" s="14" t="s">
        <v>31</v>
      </c>
    </row>
    <row r="5999" spans="1:3" ht="17.25" customHeight="1" x14ac:dyDescent="0.25">
      <c r="A5999" s="14" t="s">
        <v>2951</v>
      </c>
      <c r="B5999" s="14" t="s">
        <v>2952</v>
      </c>
      <c r="C5999" s="14" t="s">
        <v>31</v>
      </c>
    </row>
    <row r="6000" spans="1:3" ht="17.25" customHeight="1" x14ac:dyDescent="0.25">
      <c r="A6000" s="14" t="str">
        <f>"01920210893"</f>
        <v>01920210893</v>
      </c>
      <c r="B6000" s="14" t="s">
        <v>10029</v>
      </c>
      <c r="C6000" s="14" t="s">
        <v>31</v>
      </c>
    </row>
    <row r="6001" spans="1:3" ht="17.25" customHeight="1" x14ac:dyDescent="0.25">
      <c r="A6001" s="14" t="str">
        <f>"01483770895"</f>
        <v>01483770895</v>
      </c>
      <c r="B6001" s="14" t="s">
        <v>8605</v>
      </c>
      <c r="C6001" s="14" t="s">
        <v>31</v>
      </c>
    </row>
    <row r="6002" spans="1:3" ht="17.25" customHeight="1" x14ac:dyDescent="0.25">
      <c r="A6002" s="14" t="str">
        <f>"01741040891"</f>
        <v>01741040891</v>
      </c>
      <c r="B6002" s="14" t="s">
        <v>60</v>
      </c>
      <c r="C6002" s="14" t="s">
        <v>31</v>
      </c>
    </row>
    <row r="6003" spans="1:3" ht="17.25" customHeight="1" x14ac:dyDescent="0.25">
      <c r="A6003" s="14" t="s">
        <v>2906</v>
      </c>
      <c r="B6003" s="14" t="s">
        <v>2907</v>
      </c>
      <c r="C6003" s="14" t="s">
        <v>31</v>
      </c>
    </row>
    <row r="6004" spans="1:3" ht="17.25" customHeight="1" x14ac:dyDescent="0.25">
      <c r="A6004" s="14" t="s">
        <v>10585</v>
      </c>
      <c r="B6004" s="14" t="s">
        <v>10586</v>
      </c>
      <c r="C6004" s="14" t="s">
        <v>31</v>
      </c>
    </row>
    <row r="6005" spans="1:3" ht="17.25" customHeight="1" x14ac:dyDescent="0.25">
      <c r="A6005" s="14" t="s">
        <v>701</v>
      </c>
      <c r="B6005" s="14" t="s">
        <v>702</v>
      </c>
      <c r="C6005" s="14" t="s">
        <v>31</v>
      </c>
    </row>
    <row r="6006" spans="1:3" ht="17.25" customHeight="1" x14ac:dyDescent="0.25">
      <c r="A6006" s="14" t="s">
        <v>6618</v>
      </c>
      <c r="B6006" s="14" t="s">
        <v>6619</v>
      </c>
      <c r="C6006" s="14" t="s">
        <v>31</v>
      </c>
    </row>
    <row r="6007" spans="1:3" ht="17.25" customHeight="1" x14ac:dyDescent="0.25">
      <c r="A6007" s="14" t="s">
        <v>6760</v>
      </c>
      <c r="B6007" s="14" t="s">
        <v>6761</v>
      </c>
      <c r="C6007" s="14" t="s">
        <v>992</v>
      </c>
    </row>
    <row r="6008" spans="1:3" ht="17.25" customHeight="1" x14ac:dyDescent="0.25">
      <c r="A6008" s="14" t="s">
        <v>5062</v>
      </c>
      <c r="B6008" s="14" t="s">
        <v>5063</v>
      </c>
      <c r="C6008" s="14" t="s">
        <v>992</v>
      </c>
    </row>
    <row r="6009" spans="1:3" ht="17.25" customHeight="1" x14ac:dyDescent="0.25">
      <c r="A6009" s="14" t="s">
        <v>5064</v>
      </c>
      <c r="B6009" s="14" t="s">
        <v>5065</v>
      </c>
      <c r="C6009" s="14" t="s">
        <v>992</v>
      </c>
    </row>
    <row r="6010" spans="1:3" ht="17.25" customHeight="1" x14ac:dyDescent="0.25">
      <c r="A6010" s="14" t="str">
        <f>"00832440143"</f>
        <v>00832440143</v>
      </c>
      <c r="B6010" s="14" t="s">
        <v>991</v>
      </c>
      <c r="C6010" s="14" t="s">
        <v>992</v>
      </c>
    </row>
    <row r="6011" spans="1:3" ht="17.25" customHeight="1" x14ac:dyDescent="0.25">
      <c r="A6011" s="14" t="str">
        <f>"00145240925"</f>
        <v>00145240925</v>
      </c>
      <c r="B6011" s="14" t="s">
        <v>13</v>
      </c>
      <c r="C6011" s="14" t="s">
        <v>20</v>
      </c>
    </row>
    <row r="6012" spans="1:3" ht="17.25" customHeight="1" x14ac:dyDescent="0.25">
      <c r="A6012" s="14" t="str">
        <f>"03754000929"</f>
        <v>03754000929</v>
      </c>
      <c r="B6012" s="14" t="s">
        <v>14</v>
      </c>
      <c r="C6012" s="14" t="s">
        <v>20</v>
      </c>
    </row>
    <row r="6013" spans="1:3" ht="17.25" customHeight="1" x14ac:dyDescent="0.25">
      <c r="A6013" s="14" t="str">
        <f>"00141000927"</f>
        <v>00141000927</v>
      </c>
      <c r="B6013" s="14" t="s">
        <v>15</v>
      </c>
      <c r="C6013" s="14" t="s">
        <v>20</v>
      </c>
    </row>
    <row r="6014" spans="1:3" ht="17.25" customHeight="1" x14ac:dyDescent="0.25">
      <c r="A6014" s="14" t="str">
        <f>"02131270924"</f>
        <v>02131270924</v>
      </c>
      <c r="B6014" s="14" t="s">
        <v>10</v>
      </c>
      <c r="C6014" s="14" t="s">
        <v>20</v>
      </c>
    </row>
    <row r="6015" spans="1:3" ht="17.25" customHeight="1" x14ac:dyDescent="0.25">
      <c r="A6015" s="14" t="s">
        <v>11</v>
      </c>
      <c r="B6015" s="14" t="s">
        <v>12</v>
      </c>
      <c r="C6015" s="14" t="s">
        <v>20</v>
      </c>
    </row>
    <row r="6016" spans="1:3" ht="17.25" customHeight="1" x14ac:dyDescent="0.25">
      <c r="A6016" s="14" t="s">
        <v>8</v>
      </c>
      <c r="B6016" s="14" t="s">
        <v>9</v>
      </c>
      <c r="C6016" s="14" t="s">
        <v>20</v>
      </c>
    </row>
    <row r="6017" spans="1:3" ht="17.25" customHeight="1" x14ac:dyDescent="0.25">
      <c r="A6017" s="14" t="str">
        <f>"01271220772"</f>
        <v>01271220772</v>
      </c>
      <c r="B6017" s="14" t="s">
        <v>2441</v>
      </c>
      <c r="C6017" s="14" t="s">
        <v>153</v>
      </c>
    </row>
    <row r="6018" spans="1:3" ht="17.25" customHeight="1" x14ac:dyDescent="0.25">
      <c r="A6018" s="14" t="s">
        <v>2835</v>
      </c>
      <c r="B6018" s="14" t="s">
        <v>2836</v>
      </c>
      <c r="C6018" s="14" t="s">
        <v>153</v>
      </c>
    </row>
    <row r="6019" spans="1:3" ht="17.25" customHeight="1" x14ac:dyDescent="0.25">
      <c r="A6019" s="14" t="str">
        <f>"02938790736"</f>
        <v>02938790736</v>
      </c>
      <c r="B6019" s="14" t="s">
        <v>3121</v>
      </c>
      <c r="C6019" s="14" t="s">
        <v>153</v>
      </c>
    </row>
    <row r="6020" spans="1:3" ht="17.25" customHeight="1" x14ac:dyDescent="0.25">
      <c r="A6020" s="14" t="str">
        <f>"02285080731"</f>
        <v>02285080731</v>
      </c>
      <c r="B6020" s="14" t="s">
        <v>2330</v>
      </c>
      <c r="C6020" s="14" t="s">
        <v>153</v>
      </c>
    </row>
    <row r="6021" spans="1:3" ht="17.25" customHeight="1" x14ac:dyDescent="0.25">
      <c r="A6021" s="14" t="s">
        <v>3099</v>
      </c>
      <c r="B6021" s="14" t="s">
        <v>3100</v>
      </c>
      <c r="C6021" s="14" t="s">
        <v>153</v>
      </c>
    </row>
    <row r="6022" spans="1:3" ht="17.25" customHeight="1" x14ac:dyDescent="0.25">
      <c r="A6022" s="14" t="s">
        <v>2911</v>
      </c>
      <c r="B6022" s="14" t="s">
        <v>2912</v>
      </c>
      <c r="C6022" s="14" t="s">
        <v>153</v>
      </c>
    </row>
    <row r="6023" spans="1:3" ht="17.25" customHeight="1" x14ac:dyDescent="0.25">
      <c r="A6023" s="14" t="str">
        <f>"02665690737"</f>
        <v>02665690737</v>
      </c>
      <c r="B6023" s="14" t="s">
        <v>2910</v>
      </c>
      <c r="C6023" s="14" t="s">
        <v>153</v>
      </c>
    </row>
    <row r="6024" spans="1:3" ht="17.25" customHeight="1" x14ac:dyDescent="0.25">
      <c r="A6024" s="14" t="s">
        <v>7411</v>
      </c>
      <c r="B6024" s="14" t="s">
        <v>7412</v>
      </c>
      <c r="C6024" s="14" t="s">
        <v>153</v>
      </c>
    </row>
    <row r="6025" spans="1:3" ht="17.25" customHeight="1" x14ac:dyDescent="0.25">
      <c r="A6025" s="14" t="str">
        <f>"01058470731"</f>
        <v>01058470731</v>
      </c>
      <c r="B6025" s="14" t="s">
        <v>1345</v>
      </c>
      <c r="C6025" s="14" t="s">
        <v>153</v>
      </c>
    </row>
    <row r="6026" spans="1:3" ht="17.25" customHeight="1" x14ac:dyDescent="0.25">
      <c r="A6026" s="14" t="str">
        <f>"02565400732"</f>
        <v>02565400732</v>
      </c>
      <c r="B6026" s="14" t="s">
        <v>3001</v>
      </c>
      <c r="C6026" s="14" t="s">
        <v>153</v>
      </c>
    </row>
    <row r="6027" spans="1:3" ht="17.25" customHeight="1" x14ac:dyDescent="0.25">
      <c r="A6027" s="14" t="str">
        <f>"02577140730"</f>
        <v>02577140730</v>
      </c>
      <c r="B6027" s="14" t="s">
        <v>2403</v>
      </c>
      <c r="C6027" s="14" t="s">
        <v>153</v>
      </c>
    </row>
    <row r="6028" spans="1:3" ht="17.25" customHeight="1" x14ac:dyDescent="0.25">
      <c r="A6028" s="14" t="str">
        <f>"03029460734"</f>
        <v>03029460734</v>
      </c>
      <c r="B6028" s="14" t="s">
        <v>1115</v>
      </c>
      <c r="C6028" s="14" t="s">
        <v>153</v>
      </c>
    </row>
    <row r="6029" spans="1:3" ht="17.25" customHeight="1" x14ac:dyDescent="0.25">
      <c r="A6029" s="14" t="s">
        <v>8367</v>
      </c>
      <c r="B6029" s="14" t="s">
        <v>8368</v>
      </c>
      <c r="C6029" s="14" t="s">
        <v>153</v>
      </c>
    </row>
    <row r="6030" spans="1:3" ht="17.25" customHeight="1" x14ac:dyDescent="0.25">
      <c r="A6030" s="14" t="s">
        <v>7790</v>
      </c>
      <c r="B6030" s="14" t="s">
        <v>7791</v>
      </c>
      <c r="C6030" s="14" t="s">
        <v>153</v>
      </c>
    </row>
    <row r="6031" spans="1:3" ht="17.25" customHeight="1" x14ac:dyDescent="0.25">
      <c r="A6031" s="14" t="s">
        <v>3453</v>
      </c>
      <c r="B6031" s="14" t="s">
        <v>3454</v>
      </c>
      <c r="C6031" s="14" t="s">
        <v>153</v>
      </c>
    </row>
    <row r="6032" spans="1:3" ht="17.25" customHeight="1" x14ac:dyDescent="0.25">
      <c r="A6032" s="14" t="str">
        <f>"00090470733"</f>
        <v>00090470733</v>
      </c>
      <c r="B6032" s="14" t="s">
        <v>7942</v>
      </c>
      <c r="C6032" s="14" t="s">
        <v>153</v>
      </c>
    </row>
    <row r="6033" spans="1:3" ht="17.25" customHeight="1" x14ac:dyDescent="0.25">
      <c r="A6033" s="14" t="s">
        <v>3090</v>
      </c>
      <c r="B6033" s="14" t="s">
        <v>3091</v>
      </c>
      <c r="C6033" s="14" t="s">
        <v>153</v>
      </c>
    </row>
    <row r="6034" spans="1:3" ht="17.25" customHeight="1" x14ac:dyDescent="0.25">
      <c r="A6034" s="14" t="s">
        <v>151</v>
      </c>
      <c r="B6034" s="14" t="s">
        <v>152</v>
      </c>
      <c r="C6034" s="14" t="s">
        <v>153</v>
      </c>
    </row>
    <row r="6035" spans="1:3" ht="17.25" customHeight="1" x14ac:dyDescent="0.25">
      <c r="A6035" s="14" t="s">
        <v>2449</v>
      </c>
      <c r="B6035" s="14" t="s">
        <v>2450</v>
      </c>
      <c r="C6035" s="14" t="s">
        <v>153</v>
      </c>
    </row>
    <row r="6036" spans="1:3" ht="17.25" customHeight="1" x14ac:dyDescent="0.25">
      <c r="A6036" s="14" t="str">
        <f>"02633280736"</f>
        <v>02633280736</v>
      </c>
      <c r="B6036" s="14" t="s">
        <v>179</v>
      </c>
      <c r="C6036" s="14" t="s">
        <v>153</v>
      </c>
    </row>
    <row r="6037" spans="1:3" ht="17.25" customHeight="1" x14ac:dyDescent="0.25">
      <c r="A6037" s="14" t="s">
        <v>8520</v>
      </c>
      <c r="B6037" s="14" t="s">
        <v>8521</v>
      </c>
      <c r="C6037" s="14" t="s">
        <v>153</v>
      </c>
    </row>
    <row r="6038" spans="1:3" ht="17.25" customHeight="1" x14ac:dyDescent="0.25">
      <c r="A6038" s="14" t="s">
        <v>2788</v>
      </c>
      <c r="B6038" s="14" t="s">
        <v>2789</v>
      </c>
      <c r="C6038" s="14" t="s">
        <v>153</v>
      </c>
    </row>
    <row r="6039" spans="1:3" ht="17.25" customHeight="1" x14ac:dyDescent="0.25">
      <c r="A6039" s="14" t="s">
        <v>3740</v>
      </c>
      <c r="B6039" s="14" t="s">
        <v>3741</v>
      </c>
      <c r="C6039" s="14" t="s">
        <v>153</v>
      </c>
    </row>
    <row r="6040" spans="1:3" ht="17.25" customHeight="1" x14ac:dyDescent="0.25">
      <c r="A6040" s="14" t="s">
        <v>8075</v>
      </c>
      <c r="B6040" s="14" t="s">
        <v>8076</v>
      </c>
      <c r="C6040" s="14" t="s">
        <v>153</v>
      </c>
    </row>
    <row r="6041" spans="1:3" ht="17.25" customHeight="1" x14ac:dyDescent="0.25">
      <c r="A6041" s="14" t="s">
        <v>7792</v>
      </c>
      <c r="B6041" s="14" t="s">
        <v>7793</v>
      </c>
      <c r="C6041" s="14" t="s">
        <v>153</v>
      </c>
    </row>
    <row r="6042" spans="1:3" ht="17.25" customHeight="1" x14ac:dyDescent="0.25">
      <c r="A6042" s="14" t="s">
        <v>7438</v>
      </c>
      <c r="B6042" s="14" t="s">
        <v>7439</v>
      </c>
      <c r="C6042" s="14" t="s">
        <v>153</v>
      </c>
    </row>
    <row r="6043" spans="1:3" ht="17.25" customHeight="1" x14ac:dyDescent="0.25">
      <c r="A6043" s="14" t="str">
        <f>"03068070733"</f>
        <v>03068070733</v>
      </c>
      <c r="B6043" s="14" t="s">
        <v>7309</v>
      </c>
      <c r="C6043" s="14" t="s">
        <v>153</v>
      </c>
    </row>
    <row r="6044" spans="1:3" ht="17.25" customHeight="1" x14ac:dyDescent="0.25">
      <c r="A6044" s="14" t="str">
        <f>"02433240732"</f>
        <v>02433240732</v>
      </c>
      <c r="B6044" s="14" t="s">
        <v>7335</v>
      </c>
      <c r="C6044" s="14" t="s">
        <v>153</v>
      </c>
    </row>
    <row r="6045" spans="1:3" ht="17.25" customHeight="1" x14ac:dyDescent="0.25">
      <c r="A6045" s="14" t="s">
        <v>2047</v>
      </c>
      <c r="B6045" s="14" t="s">
        <v>2048</v>
      </c>
      <c r="C6045" s="14" t="s">
        <v>153</v>
      </c>
    </row>
    <row r="6046" spans="1:3" ht="17.25" customHeight="1" x14ac:dyDescent="0.25">
      <c r="A6046" s="14" t="str">
        <f>"02338420736"</f>
        <v>02338420736</v>
      </c>
      <c r="B6046" s="14" t="s">
        <v>2917</v>
      </c>
      <c r="C6046" s="14" t="s">
        <v>153</v>
      </c>
    </row>
    <row r="6047" spans="1:3" ht="17.25" customHeight="1" x14ac:dyDescent="0.25">
      <c r="A6047" s="14" t="s">
        <v>3459</v>
      </c>
      <c r="B6047" s="14" t="s">
        <v>3460</v>
      </c>
      <c r="C6047" s="14" t="s">
        <v>153</v>
      </c>
    </row>
    <row r="6048" spans="1:3" ht="17.25" customHeight="1" x14ac:dyDescent="0.25">
      <c r="A6048" s="14" t="s">
        <v>3455</v>
      </c>
      <c r="B6048" s="14" t="s">
        <v>3456</v>
      </c>
      <c r="C6048" s="14" t="s">
        <v>153</v>
      </c>
    </row>
    <row r="6049" spans="1:3" ht="17.25" customHeight="1" x14ac:dyDescent="0.25">
      <c r="A6049" s="14" t="s">
        <v>5804</v>
      </c>
      <c r="B6049" s="14" t="s">
        <v>5805</v>
      </c>
      <c r="C6049" s="14" t="s">
        <v>153</v>
      </c>
    </row>
    <row r="6050" spans="1:3" ht="17.25" customHeight="1" x14ac:dyDescent="0.25">
      <c r="A6050" s="14" t="s">
        <v>7363</v>
      </c>
      <c r="B6050" s="14" t="s">
        <v>7364</v>
      </c>
      <c r="C6050" s="14" t="s">
        <v>153</v>
      </c>
    </row>
    <row r="6051" spans="1:3" ht="17.25" customHeight="1" x14ac:dyDescent="0.25">
      <c r="A6051" s="14" t="s">
        <v>7883</v>
      </c>
      <c r="B6051" s="14" t="s">
        <v>7884</v>
      </c>
      <c r="C6051" s="14" t="s">
        <v>153</v>
      </c>
    </row>
    <row r="6052" spans="1:3" ht="17.25" customHeight="1" x14ac:dyDescent="0.25">
      <c r="A6052" s="14" t="s">
        <v>2349</v>
      </c>
      <c r="B6052" s="14" t="s">
        <v>2350</v>
      </c>
      <c r="C6052" s="14" t="s">
        <v>153</v>
      </c>
    </row>
    <row r="6053" spans="1:3" ht="17.25" customHeight="1" x14ac:dyDescent="0.25">
      <c r="A6053" s="14" t="s">
        <v>6781</v>
      </c>
      <c r="B6053" s="14" t="s">
        <v>6782</v>
      </c>
      <c r="C6053" s="14" t="s">
        <v>153</v>
      </c>
    </row>
    <row r="6054" spans="1:3" ht="17.25" customHeight="1" x14ac:dyDescent="0.25">
      <c r="A6054" s="14" t="s">
        <v>8518</v>
      </c>
      <c r="B6054" s="14" t="s">
        <v>8519</v>
      </c>
      <c r="C6054" s="14" t="s">
        <v>153</v>
      </c>
    </row>
    <row r="6055" spans="1:3" ht="17.25" customHeight="1" x14ac:dyDescent="0.25">
      <c r="A6055" s="14" t="s">
        <v>2885</v>
      </c>
      <c r="B6055" s="14" t="s">
        <v>2886</v>
      </c>
      <c r="C6055" s="14" t="s">
        <v>153</v>
      </c>
    </row>
    <row r="6056" spans="1:3" ht="17.25" customHeight="1" x14ac:dyDescent="0.25">
      <c r="A6056" s="14" t="s">
        <v>7958</v>
      </c>
      <c r="B6056" s="14" t="s">
        <v>7959</v>
      </c>
      <c r="C6056" s="14" t="s">
        <v>153</v>
      </c>
    </row>
    <row r="6057" spans="1:3" ht="17.25" customHeight="1" x14ac:dyDescent="0.25">
      <c r="A6057" s="14" t="s">
        <v>3093</v>
      </c>
      <c r="B6057" s="14" t="s">
        <v>3094</v>
      </c>
      <c r="C6057" s="14" t="s">
        <v>153</v>
      </c>
    </row>
    <row r="6058" spans="1:3" ht="17.25" customHeight="1" x14ac:dyDescent="0.25">
      <c r="A6058" s="14" t="s">
        <v>2325</v>
      </c>
      <c r="B6058" s="14" t="s">
        <v>2326</v>
      </c>
      <c r="C6058" s="14" t="s">
        <v>153</v>
      </c>
    </row>
    <row r="6059" spans="1:3" ht="17.25" customHeight="1" x14ac:dyDescent="0.25">
      <c r="A6059" s="14" t="s">
        <v>7355</v>
      </c>
      <c r="B6059" s="14" t="s">
        <v>7356</v>
      </c>
      <c r="C6059" s="14" t="s">
        <v>153</v>
      </c>
    </row>
    <row r="6060" spans="1:3" ht="17.25" customHeight="1" x14ac:dyDescent="0.25">
      <c r="A6060" s="14" t="s">
        <v>7357</v>
      </c>
      <c r="B6060" s="14" t="s">
        <v>7358</v>
      </c>
      <c r="C6060" s="14" t="s">
        <v>153</v>
      </c>
    </row>
    <row r="6061" spans="1:3" ht="17.25" customHeight="1" x14ac:dyDescent="0.25">
      <c r="A6061" s="14" t="s">
        <v>7359</v>
      </c>
      <c r="B6061" s="14" t="s">
        <v>7360</v>
      </c>
      <c r="C6061" s="14" t="s">
        <v>153</v>
      </c>
    </row>
    <row r="6062" spans="1:3" ht="17.25" customHeight="1" x14ac:dyDescent="0.25">
      <c r="A6062" s="14" t="s">
        <v>2851</v>
      </c>
      <c r="B6062" s="14" t="s">
        <v>2852</v>
      </c>
      <c r="C6062" s="14" t="s">
        <v>153</v>
      </c>
    </row>
    <row r="6063" spans="1:3" ht="17.25" customHeight="1" x14ac:dyDescent="0.25">
      <c r="A6063" s="14" t="s">
        <v>3095</v>
      </c>
      <c r="B6063" s="14" t="s">
        <v>3096</v>
      </c>
      <c r="C6063" s="14" t="s">
        <v>153</v>
      </c>
    </row>
    <row r="6064" spans="1:3" ht="17.25" customHeight="1" x14ac:dyDescent="0.25">
      <c r="A6064" s="14" t="s">
        <v>3097</v>
      </c>
      <c r="B6064" s="14" t="s">
        <v>3098</v>
      </c>
      <c r="C6064" s="14" t="s">
        <v>153</v>
      </c>
    </row>
    <row r="6065" spans="1:3" ht="17.25" customHeight="1" x14ac:dyDescent="0.25">
      <c r="A6065" s="14" t="str">
        <f>"02949400739"</f>
        <v>02949400739</v>
      </c>
      <c r="B6065" s="14" t="s">
        <v>2732</v>
      </c>
      <c r="C6065" s="14" t="s">
        <v>153</v>
      </c>
    </row>
    <row r="6066" spans="1:3" ht="17.25" customHeight="1" x14ac:dyDescent="0.25">
      <c r="A6066" s="14" t="s">
        <v>2677</v>
      </c>
      <c r="B6066" s="14" t="s">
        <v>2678</v>
      </c>
      <c r="C6066" s="14" t="s">
        <v>153</v>
      </c>
    </row>
    <row r="6067" spans="1:3" ht="17.25" customHeight="1" x14ac:dyDescent="0.25">
      <c r="A6067" s="14" t="s">
        <v>2655</v>
      </c>
      <c r="B6067" s="14" t="s">
        <v>450</v>
      </c>
      <c r="C6067" s="14" t="s">
        <v>153</v>
      </c>
    </row>
    <row r="6068" spans="1:3" ht="17.25" customHeight="1" x14ac:dyDescent="0.25">
      <c r="A6068" s="14" t="s">
        <v>511</v>
      </c>
      <c r="B6068" s="14" t="s">
        <v>512</v>
      </c>
      <c r="C6068" s="14" t="s">
        <v>153</v>
      </c>
    </row>
    <row r="6069" spans="1:3" ht="17.25" customHeight="1" x14ac:dyDescent="0.25">
      <c r="A6069" s="14" t="s">
        <v>1178</v>
      </c>
      <c r="B6069" s="14" t="s">
        <v>1179</v>
      </c>
      <c r="C6069" s="14" t="s">
        <v>153</v>
      </c>
    </row>
    <row r="6070" spans="1:3" ht="17.25" customHeight="1" x14ac:dyDescent="0.25">
      <c r="A6070" s="14" t="s">
        <v>7846</v>
      </c>
      <c r="B6070" s="14" t="s">
        <v>7847</v>
      </c>
      <c r="C6070" s="14" t="s">
        <v>153</v>
      </c>
    </row>
    <row r="6071" spans="1:3" ht="17.25" customHeight="1" x14ac:dyDescent="0.25">
      <c r="A6071" s="14" t="s">
        <v>7850</v>
      </c>
      <c r="B6071" s="14" t="s">
        <v>7851</v>
      </c>
      <c r="C6071" s="14" t="s">
        <v>153</v>
      </c>
    </row>
    <row r="6072" spans="1:3" ht="17.25" customHeight="1" x14ac:dyDescent="0.25">
      <c r="A6072" s="14" t="s">
        <v>885</v>
      </c>
      <c r="B6072" s="14" t="s">
        <v>886</v>
      </c>
      <c r="C6072" s="14" t="s">
        <v>153</v>
      </c>
    </row>
    <row r="6073" spans="1:3" ht="17.25" customHeight="1" x14ac:dyDescent="0.25">
      <c r="A6073" s="14" t="s">
        <v>879</v>
      </c>
      <c r="B6073" s="14" t="s">
        <v>880</v>
      </c>
      <c r="C6073" s="14" t="s">
        <v>153</v>
      </c>
    </row>
    <row r="6074" spans="1:3" ht="17.25" customHeight="1" x14ac:dyDescent="0.25">
      <c r="A6074" s="14" t="s">
        <v>7306</v>
      </c>
      <c r="B6074" s="14" t="s">
        <v>7307</v>
      </c>
      <c r="C6074" s="14" t="s">
        <v>153</v>
      </c>
    </row>
    <row r="6075" spans="1:3" ht="17.25" customHeight="1" x14ac:dyDescent="0.25">
      <c r="A6075" s="14" t="s">
        <v>5059</v>
      </c>
      <c r="B6075" s="14" t="s">
        <v>5060</v>
      </c>
      <c r="C6075" s="14" t="s">
        <v>153</v>
      </c>
    </row>
    <row r="6076" spans="1:3" ht="17.25" customHeight="1" x14ac:dyDescent="0.25">
      <c r="A6076" s="14" t="s">
        <v>6135</v>
      </c>
      <c r="B6076" s="14" t="s">
        <v>6136</v>
      </c>
      <c r="C6076" s="14" t="s">
        <v>153</v>
      </c>
    </row>
    <row r="6077" spans="1:3" ht="17.25" customHeight="1" x14ac:dyDescent="0.25">
      <c r="A6077" s="14" t="s">
        <v>6137</v>
      </c>
      <c r="B6077" s="14" t="s">
        <v>6138</v>
      </c>
      <c r="C6077" s="14" t="s">
        <v>153</v>
      </c>
    </row>
    <row r="6078" spans="1:3" ht="17.25" customHeight="1" x14ac:dyDescent="0.25">
      <c r="A6078" s="14" t="s">
        <v>6139</v>
      </c>
      <c r="B6078" s="14" t="s">
        <v>6140</v>
      </c>
      <c r="C6078" s="14" t="s">
        <v>153</v>
      </c>
    </row>
    <row r="6079" spans="1:3" ht="17.25" customHeight="1" x14ac:dyDescent="0.25">
      <c r="A6079" s="14" t="str">
        <f>"02558870735"</f>
        <v>02558870735</v>
      </c>
      <c r="B6079" s="14" t="s">
        <v>615</v>
      </c>
      <c r="C6079" s="14" t="s">
        <v>153</v>
      </c>
    </row>
    <row r="6080" spans="1:3" ht="17.25" customHeight="1" x14ac:dyDescent="0.25">
      <c r="A6080" s="14">
        <v>90195270732</v>
      </c>
      <c r="B6080" s="14" t="s">
        <v>430</v>
      </c>
      <c r="C6080" s="14" t="s">
        <v>153</v>
      </c>
    </row>
    <row r="6081" spans="1:3" ht="17.25" customHeight="1" x14ac:dyDescent="0.25">
      <c r="A6081" s="14" t="str">
        <f>"03023460730"</f>
        <v>03023460730</v>
      </c>
      <c r="B6081" s="14" t="s">
        <v>3122</v>
      </c>
      <c r="C6081" s="14" t="s">
        <v>153</v>
      </c>
    </row>
    <row r="6082" spans="1:3" ht="17.25" customHeight="1" x14ac:dyDescent="0.25">
      <c r="A6082" s="14" t="str">
        <f>"02664590730"</f>
        <v>02664590730</v>
      </c>
      <c r="B6082" s="14" t="s">
        <v>1180</v>
      </c>
      <c r="C6082" s="14" t="s">
        <v>153</v>
      </c>
    </row>
    <row r="6083" spans="1:3" ht="17.25" customHeight="1" x14ac:dyDescent="0.25">
      <c r="A6083" s="14" t="str">
        <f>"02287800730"</f>
        <v>02287800730</v>
      </c>
      <c r="B6083" s="14" t="s">
        <v>864</v>
      </c>
      <c r="C6083" s="14" t="s">
        <v>153</v>
      </c>
    </row>
    <row r="6084" spans="1:3" ht="17.25" customHeight="1" x14ac:dyDescent="0.25">
      <c r="A6084" s="14" t="str">
        <f>"02608290736"</f>
        <v>02608290736</v>
      </c>
      <c r="B6084" s="14" t="s">
        <v>7991</v>
      </c>
      <c r="C6084" s="14" t="s">
        <v>153</v>
      </c>
    </row>
    <row r="6085" spans="1:3" ht="17.25" customHeight="1" x14ac:dyDescent="0.25">
      <c r="A6085" s="14" t="str">
        <f>"03235820739"</f>
        <v>03235820739</v>
      </c>
      <c r="B6085" s="14" t="s">
        <v>7366</v>
      </c>
      <c r="C6085" s="14" t="s">
        <v>153</v>
      </c>
    </row>
    <row r="6086" spans="1:3" ht="17.25" customHeight="1" x14ac:dyDescent="0.25">
      <c r="A6086" s="14" t="str">
        <f>"02718180736"</f>
        <v>02718180736</v>
      </c>
      <c r="B6086" s="14" t="s">
        <v>2758</v>
      </c>
      <c r="C6086" s="14" t="s">
        <v>153</v>
      </c>
    </row>
    <row r="6087" spans="1:3" ht="17.25" customHeight="1" x14ac:dyDescent="0.25">
      <c r="A6087" s="14" t="str">
        <f>"02904890734"</f>
        <v>02904890734</v>
      </c>
      <c r="B6087" s="14" t="s">
        <v>6759</v>
      </c>
      <c r="C6087" s="14" t="s">
        <v>153</v>
      </c>
    </row>
    <row r="6088" spans="1:3" ht="17.25" customHeight="1" x14ac:dyDescent="0.25">
      <c r="A6088" s="14" t="str">
        <f>"02938810732"</f>
        <v>02938810732</v>
      </c>
      <c r="B6088" s="14" t="s">
        <v>3124</v>
      </c>
      <c r="C6088" s="14" t="s">
        <v>153</v>
      </c>
    </row>
    <row r="6089" spans="1:3" ht="17.25" customHeight="1" x14ac:dyDescent="0.25">
      <c r="A6089" s="14" t="str">
        <f>"02938090731"</f>
        <v>02938090731</v>
      </c>
      <c r="B6089" s="14" t="s">
        <v>3451</v>
      </c>
      <c r="C6089" s="14" t="s">
        <v>153</v>
      </c>
    </row>
    <row r="6090" spans="1:3" ht="17.25" customHeight="1" x14ac:dyDescent="0.25">
      <c r="A6090" s="14" t="str">
        <f>"02799390733"</f>
        <v>02799390733</v>
      </c>
      <c r="B6090" s="14" t="s">
        <v>7339</v>
      </c>
      <c r="C6090" s="14" t="s">
        <v>153</v>
      </c>
    </row>
    <row r="6091" spans="1:3" ht="17.25" customHeight="1" x14ac:dyDescent="0.25">
      <c r="A6091" s="14">
        <v>90195080735</v>
      </c>
      <c r="B6091" s="14" t="s">
        <v>3123</v>
      </c>
      <c r="C6091" s="14" t="s">
        <v>153</v>
      </c>
    </row>
    <row r="6092" spans="1:3" ht="17.25" customHeight="1" x14ac:dyDescent="0.25">
      <c r="A6092" s="14" t="s">
        <v>5424</v>
      </c>
      <c r="B6092" s="14" t="s">
        <v>5425</v>
      </c>
      <c r="C6092" s="14" t="s">
        <v>153</v>
      </c>
    </row>
    <row r="6093" spans="1:3" ht="17.25" customHeight="1" x14ac:dyDescent="0.25">
      <c r="A6093" s="14" t="s">
        <v>1966</v>
      </c>
      <c r="B6093" s="14" t="s">
        <v>1967</v>
      </c>
      <c r="C6093" s="14" t="s">
        <v>153</v>
      </c>
    </row>
    <row r="6094" spans="1:3" ht="17.25" customHeight="1" x14ac:dyDescent="0.25">
      <c r="A6094" s="14" t="s">
        <v>7340</v>
      </c>
      <c r="B6094" s="14" t="s">
        <v>7341</v>
      </c>
      <c r="C6094" s="14" t="s">
        <v>153</v>
      </c>
    </row>
    <row r="6095" spans="1:3" ht="17.25" customHeight="1" x14ac:dyDescent="0.25">
      <c r="A6095" s="14" t="str">
        <f>"02942680733"</f>
        <v>02942680733</v>
      </c>
      <c r="B6095" s="14" t="s">
        <v>3452</v>
      </c>
      <c r="C6095" s="14" t="s">
        <v>153</v>
      </c>
    </row>
    <row r="6096" spans="1:3" ht="17.25" customHeight="1" x14ac:dyDescent="0.25">
      <c r="A6096" s="14" t="s">
        <v>3464</v>
      </c>
      <c r="B6096" s="14" t="s">
        <v>3465</v>
      </c>
      <c r="C6096" s="14" t="s">
        <v>153</v>
      </c>
    </row>
    <row r="6097" spans="1:3" ht="17.25" customHeight="1" x14ac:dyDescent="0.25">
      <c r="A6097" s="14" t="s">
        <v>3597</v>
      </c>
      <c r="B6097" s="14" t="s">
        <v>3598</v>
      </c>
      <c r="C6097" s="14" t="s">
        <v>153</v>
      </c>
    </row>
    <row r="6098" spans="1:3" ht="17.25" customHeight="1" x14ac:dyDescent="0.25">
      <c r="A6098" s="14" t="s">
        <v>3103</v>
      </c>
      <c r="B6098" s="14" t="s">
        <v>3104</v>
      </c>
      <c r="C6098" s="14" t="s">
        <v>153</v>
      </c>
    </row>
    <row r="6099" spans="1:3" ht="17.25" customHeight="1" x14ac:dyDescent="0.25">
      <c r="A6099" s="14" t="s">
        <v>7848</v>
      </c>
      <c r="B6099" s="14" t="s">
        <v>7849</v>
      </c>
      <c r="C6099" s="14" t="s">
        <v>153</v>
      </c>
    </row>
    <row r="6100" spans="1:3" ht="17.25" customHeight="1" x14ac:dyDescent="0.25">
      <c r="A6100" s="14" t="s">
        <v>8516</v>
      </c>
      <c r="B6100" s="14" t="s">
        <v>8517</v>
      </c>
      <c r="C6100" s="14" t="s">
        <v>153</v>
      </c>
    </row>
    <row r="6101" spans="1:3" ht="17.25" customHeight="1" x14ac:dyDescent="0.25">
      <c r="A6101" s="14" t="s">
        <v>3199</v>
      </c>
      <c r="B6101" s="14" t="s">
        <v>3200</v>
      </c>
      <c r="C6101" s="14" t="s">
        <v>153</v>
      </c>
    </row>
    <row r="6102" spans="1:3" ht="17.25" customHeight="1" x14ac:dyDescent="0.25">
      <c r="A6102" s="14" t="s">
        <v>8383</v>
      </c>
      <c r="B6102" s="14" t="s">
        <v>8384</v>
      </c>
      <c r="C6102" s="14" t="s">
        <v>3027</v>
      </c>
    </row>
    <row r="6103" spans="1:3" ht="17.25" customHeight="1" x14ac:dyDescent="0.25">
      <c r="A6103" s="14" t="s">
        <v>3025</v>
      </c>
      <c r="B6103" s="14" t="s">
        <v>3026</v>
      </c>
      <c r="C6103" s="14" t="s">
        <v>3027</v>
      </c>
    </row>
    <row r="6104" spans="1:3" ht="17.25" customHeight="1" x14ac:dyDescent="0.25">
      <c r="A6104" s="14" t="str">
        <f>"01899470676"</f>
        <v>01899470676</v>
      </c>
      <c r="B6104" s="14" t="s">
        <v>5581</v>
      </c>
      <c r="C6104" s="14" t="s">
        <v>3027</v>
      </c>
    </row>
    <row r="6105" spans="1:3" ht="17.25" customHeight="1" x14ac:dyDescent="0.25">
      <c r="A6105" s="14" t="s">
        <v>5589</v>
      </c>
      <c r="B6105" s="14" t="s">
        <v>5590</v>
      </c>
      <c r="C6105" s="14" t="s">
        <v>3027</v>
      </c>
    </row>
    <row r="6106" spans="1:3" ht="17.25" customHeight="1" x14ac:dyDescent="0.25">
      <c r="A6106" s="14" t="str">
        <f>"01959290675"</f>
        <v>01959290675</v>
      </c>
      <c r="B6106" s="14" t="s">
        <v>7317</v>
      </c>
      <c r="C6106" s="14" t="s">
        <v>3027</v>
      </c>
    </row>
    <row r="6107" spans="1:3" ht="17.25" customHeight="1" x14ac:dyDescent="0.25">
      <c r="A6107" s="14" t="str">
        <f>"01666670672"</f>
        <v>01666670672</v>
      </c>
      <c r="B6107" s="14" t="s">
        <v>5591</v>
      </c>
      <c r="C6107" s="14" t="s">
        <v>3027</v>
      </c>
    </row>
    <row r="6108" spans="1:3" ht="17.25" customHeight="1" x14ac:dyDescent="0.25">
      <c r="A6108" s="14" t="str">
        <f>"00472180553"</f>
        <v>00472180553</v>
      </c>
      <c r="B6108" s="14" t="s">
        <v>7090</v>
      </c>
      <c r="C6108" s="14" t="s">
        <v>7091</v>
      </c>
    </row>
    <row r="6109" spans="1:3" ht="17.25" customHeight="1" x14ac:dyDescent="0.25">
      <c r="A6109" s="14" t="str">
        <f>"00722470556"</f>
        <v>00722470556</v>
      </c>
      <c r="B6109" s="14" t="s">
        <v>7671</v>
      </c>
      <c r="C6109" s="14" t="s">
        <v>7091</v>
      </c>
    </row>
    <row r="6110" spans="1:3" ht="17.25" customHeight="1" x14ac:dyDescent="0.25">
      <c r="A6110" s="14" t="str">
        <f>"01642220550"</f>
        <v>01642220550</v>
      </c>
      <c r="B6110" s="14" t="s">
        <v>7971</v>
      </c>
      <c r="C6110" s="14" t="s">
        <v>7091</v>
      </c>
    </row>
    <row r="6111" spans="1:3" ht="17.25" customHeight="1" x14ac:dyDescent="0.25">
      <c r="A6111" s="14" t="str">
        <f>"06623380018"</f>
        <v>06623380018</v>
      </c>
      <c r="B6111" s="14" t="s">
        <v>390</v>
      </c>
      <c r="C6111" s="14" t="s">
        <v>146</v>
      </c>
    </row>
    <row r="6112" spans="1:3" ht="17.25" customHeight="1" x14ac:dyDescent="0.25">
      <c r="A6112" s="14" t="str">
        <f>"05204710015"</f>
        <v>05204710015</v>
      </c>
      <c r="B6112" s="14" t="s">
        <v>389</v>
      </c>
      <c r="C6112" s="14" t="s">
        <v>146</v>
      </c>
    </row>
    <row r="6113" spans="1:3" ht="17.25" customHeight="1" x14ac:dyDescent="0.25">
      <c r="A6113" s="14" t="str">
        <f>"09351540019"</f>
        <v>09351540019</v>
      </c>
      <c r="B6113" s="14" t="s">
        <v>505</v>
      </c>
      <c r="C6113" s="14" t="s">
        <v>146</v>
      </c>
    </row>
    <row r="6114" spans="1:3" ht="17.25" customHeight="1" x14ac:dyDescent="0.25">
      <c r="A6114" s="14" t="s">
        <v>693</v>
      </c>
      <c r="B6114" s="14" t="s">
        <v>694</v>
      </c>
      <c r="C6114" s="14" t="s">
        <v>146</v>
      </c>
    </row>
    <row r="6115" spans="1:3" ht="17.25" customHeight="1" x14ac:dyDescent="0.25">
      <c r="A6115" s="14">
        <v>10718000010</v>
      </c>
      <c r="B6115" s="14" t="s">
        <v>8624</v>
      </c>
      <c r="C6115" s="14" t="s">
        <v>146</v>
      </c>
    </row>
    <row r="6116" spans="1:3" ht="17.25" customHeight="1" x14ac:dyDescent="0.25">
      <c r="A6116" s="14" t="s">
        <v>5648</v>
      </c>
      <c r="B6116" s="14" t="s">
        <v>5649</v>
      </c>
      <c r="C6116" s="14" t="s">
        <v>146</v>
      </c>
    </row>
    <row r="6117" spans="1:3" ht="17.25" customHeight="1" x14ac:dyDescent="0.25">
      <c r="A6117" s="14" t="str">
        <f>"09012160017"</f>
        <v>09012160017</v>
      </c>
      <c r="B6117" s="14" t="s">
        <v>145</v>
      </c>
      <c r="C6117" s="14" t="s">
        <v>146</v>
      </c>
    </row>
    <row r="6118" spans="1:3" ht="17.25" customHeight="1" x14ac:dyDescent="0.25">
      <c r="A6118" s="14" t="s">
        <v>7964</v>
      </c>
      <c r="B6118" s="14" t="s">
        <v>7965</v>
      </c>
      <c r="C6118" s="14" t="s">
        <v>146</v>
      </c>
    </row>
    <row r="6119" spans="1:3" ht="17.25" customHeight="1" x14ac:dyDescent="0.25">
      <c r="A6119" s="14" t="s">
        <v>609</v>
      </c>
      <c r="B6119" s="14" t="s">
        <v>610</v>
      </c>
      <c r="C6119" s="14" t="s">
        <v>146</v>
      </c>
    </row>
    <row r="6120" spans="1:3" ht="17.25" customHeight="1" x14ac:dyDescent="0.25">
      <c r="A6120" s="14">
        <v>11578950013</v>
      </c>
      <c r="B6120" s="14" t="s">
        <v>8623</v>
      </c>
      <c r="C6120" s="14" t="s">
        <v>146</v>
      </c>
    </row>
    <row r="6121" spans="1:3" ht="17.25" customHeight="1" x14ac:dyDescent="0.25">
      <c r="A6121" s="14" t="s">
        <v>843</v>
      </c>
      <c r="B6121" s="14" t="s">
        <v>844</v>
      </c>
      <c r="C6121" s="14" t="s">
        <v>146</v>
      </c>
    </row>
    <row r="6122" spans="1:3" ht="17.25" customHeight="1" x14ac:dyDescent="0.25">
      <c r="A6122" s="14" t="str">
        <f>"08689830019"</f>
        <v>08689830019</v>
      </c>
      <c r="B6122" s="14" t="s">
        <v>9404</v>
      </c>
      <c r="C6122" s="14" t="s">
        <v>146</v>
      </c>
    </row>
    <row r="6123" spans="1:3" ht="17.25" customHeight="1" x14ac:dyDescent="0.25">
      <c r="A6123" s="14" t="s">
        <v>8625</v>
      </c>
      <c r="B6123" s="14" t="s">
        <v>8626</v>
      </c>
      <c r="C6123" s="14" t="s">
        <v>146</v>
      </c>
    </row>
    <row r="6124" spans="1:3" ht="17.25" customHeight="1" x14ac:dyDescent="0.25">
      <c r="A6124" s="14" t="s">
        <v>2973</v>
      </c>
      <c r="B6124" s="14" t="s">
        <v>2974</v>
      </c>
      <c r="C6124" s="14" t="s">
        <v>146</v>
      </c>
    </row>
    <row r="6125" spans="1:3" ht="17.25" customHeight="1" x14ac:dyDescent="0.25">
      <c r="A6125" s="14" t="s">
        <v>732</v>
      </c>
      <c r="B6125" s="14" t="s">
        <v>733</v>
      </c>
      <c r="C6125" s="14" t="s">
        <v>146</v>
      </c>
    </row>
    <row r="6126" spans="1:3" ht="17.25" customHeight="1" x14ac:dyDescent="0.25">
      <c r="A6126" s="14" t="s">
        <v>8629</v>
      </c>
      <c r="B6126" s="14" t="s">
        <v>8630</v>
      </c>
      <c r="C6126" s="14" t="s">
        <v>146</v>
      </c>
    </row>
    <row r="6127" spans="1:3" ht="17.25" customHeight="1" x14ac:dyDescent="0.25">
      <c r="A6127" s="14" t="s">
        <v>8627</v>
      </c>
      <c r="B6127" s="14" t="s">
        <v>8628</v>
      </c>
      <c r="C6127" s="14" t="s">
        <v>146</v>
      </c>
    </row>
    <row r="6128" spans="1:3" ht="17.25" customHeight="1" x14ac:dyDescent="0.25">
      <c r="A6128" s="14" t="s">
        <v>1278</v>
      </c>
      <c r="B6128" s="14" t="s">
        <v>1279</v>
      </c>
      <c r="C6128" s="14" t="s">
        <v>146</v>
      </c>
    </row>
    <row r="6129" spans="1:3" ht="17.25" customHeight="1" x14ac:dyDescent="0.25">
      <c r="A6129" s="14" t="s">
        <v>6261</v>
      </c>
      <c r="B6129" s="14" t="s">
        <v>6262</v>
      </c>
      <c r="C6129" s="14" t="s">
        <v>146</v>
      </c>
    </row>
    <row r="6130" spans="1:3" ht="17.25" customHeight="1" x14ac:dyDescent="0.25">
      <c r="A6130" s="14" t="str">
        <f>"06481730015"</f>
        <v>06481730015</v>
      </c>
      <c r="B6130" s="14" t="s">
        <v>391</v>
      </c>
      <c r="C6130" s="14" t="s">
        <v>146</v>
      </c>
    </row>
    <row r="6131" spans="1:3" ht="17.25" customHeight="1" x14ac:dyDescent="0.25">
      <c r="A6131" s="14" t="s">
        <v>1201</v>
      </c>
      <c r="B6131" s="14" t="s">
        <v>1202</v>
      </c>
      <c r="C6131" s="14" t="s">
        <v>146</v>
      </c>
    </row>
    <row r="6132" spans="1:3" ht="17.25" customHeight="1" x14ac:dyDescent="0.25">
      <c r="A6132" s="14" t="s">
        <v>730</v>
      </c>
      <c r="B6132" s="14" t="s">
        <v>731</v>
      </c>
      <c r="C6132" s="14" t="s">
        <v>146</v>
      </c>
    </row>
    <row r="6133" spans="1:3" ht="17.25" customHeight="1" x14ac:dyDescent="0.25">
      <c r="A6133" s="14">
        <v>80052960012</v>
      </c>
      <c r="B6133" s="14" t="s">
        <v>5172</v>
      </c>
      <c r="C6133" s="14" t="s">
        <v>146</v>
      </c>
    </row>
    <row r="6134" spans="1:3" ht="17.25" customHeight="1" x14ac:dyDescent="0.25">
      <c r="A6134" s="14" t="str">
        <f>"09852930016"</f>
        <v>09852930016</v>
      </c>
      <c r="B6134" s="14" t="s">
        <v>530</v>
      </c>
      <c r="C6134" s="14" t="s">
        <v>146</v>
      </c>
    </row>
    <row r="6135" spans="1:3" ht="17.25" customHeight="1" x14ac:dyDescent="0.25">
      <c r="A6135" s="14">
        <v>10008740010</v>
      </c>
      <c r="B6135" s="14" t="s">
        <v>1277</v>
      </c>
      <c r="C6135" s="14" t="s">
        <v>146</v>
      </c>
    </row>
    <row r="6136" spans="1:3" ht="17.25" customHeight="1" x14ac:dyDescent="0.25">
      <c r="A6136" s="14" t="s">
        <v>787</v>
      </c>
      <c r="B6136" s="14" t="s">
        <v>788</v>
      </c>
      <c r="C6136" s="14" t="s">
        <v>146</v>
      </c>
    </row>
    <row r="6137" spans="1:3" ht="17.25" customHeight="1" x14ac:dyDescent="0.25">
      <c r="A6137" s="14" t="s">
        <v>4544</v>
      </c>
      <c r="B6137" s="14" t="s">
        <v>4545</v>
      </c>
      <c r="C6137" s="14" t="s">
        <v>146</v>
      </c>
    </row>
    <row r="6138" spans="1:3" ht="17.25" customHeight="1" x14ac:dyDescent="0.25">
      <c r="A6138" s="14">
        <v>11070270019</v>
      </c>
      <c r="B6138" s="14" t="s">
        <v>8918</v>
      </c>
      <c r="C6138" s="14" t="s">
        <v>146</v>
      </c>
    </row>
    <row r="6139" spans="1:3" ht="17.25" customHeight="1" x14ac:dyDescent="0.25">
      <c r="A6139" s="14" t="s">
        <v>509</v>
      </c>
      <c r="B6139" s="14" t="s">
        <v>510</v>
      </c>
      <c r="C6139" s="14" t="s">
        <v>146</v>
      </c>
    </row>
    <row r="6140" spans="1:3" ht="17.25" customHeight="1" x14ac:dyDescent="0.25">
      <c r="A6140" s="14" t="s">
        <v>989</v>
      </c>
      <c r="B6140" s="14" t="s">
        <v>990</v>
      </c>
      <c r="C6140" s="14" t="s">
        <v>146</v>
      </c>
    </row>
    <row r="6141" spans="1:3" ht="17.25" customHeight="1" x14ac:dyDescent="0.25">
      <c r="A6141" s="14" t="s">
        <v>4535</v>
      </c>
      <c r="B6141" s="14" t="s">
        <v>4536</v>
      </c>
      <c r="C6141" s="14" t="s">
        <v>146</v>
      </c>
    </row>
    <row r="6142" spans="1:3" ht="17.25" customHeight="1" x14ac:dyDescent="0.25">
      <c r="A6142" s="14" t="s">
        <v>533</v>
      </c>
      <c r="B6142" s="14" t="s">
        <v>534</v>
      </c>
      <c r="C6142" s="14" t="s">
        <v>146</v>
      </c>
    </row>
    <row r="6143" spans="1:3" ht="17.25" customHeight="1" x14ac:dyDescent="0.25">
      <c r="A6143" s="14" t="s">
        <v>528</v>
      </c>
      <c r="B6143" s="14" t="s">
        <v>529</v>
      </c>
      <c r="C6143" s="14" t="s">
        <v>146</v>
      </c>
    </row>
    <row r="6144" spans="1:3" ht="17.25" customHeight="1" x14ac:dyDescent="0.25">
      <c r="A6144" s="14" t="s">
        <v>506</v>
      </c>
      <c r="B6144" s="14" t="s">
        <v>507</v>
      </c>
      <c r="C6144" s="14" t="s">
        <v>146</v>
      </c>
    </row>
    <row r="6145" spans="1:3" ht="17.25" customHeight="1" x14ac:dyDescent="0.25">
      <c r="A6145" s="14" t="s">
        <v>1005</v>
      </c>
      <c r="B6145" s="14" t="s">
        <v>1006</v>
      </c>
      <c r="C6145" s="14" t="s">
        <v>146</v>
      </c>
    </row>
    <row r="6146" spans="1:3" ht="17.25" customHeight="1" x14ac:dyDescent="0.25">
      <c r="A6146" s="14" t="s">
        <v>4568</v>
      </c>
      <c r="B6146" s="14" t="s">
        <v>4569</v>
      </c>
      <c r="C6146" s="14" t="s">
        <v>146</v>
      </c>
    </row>
    <row r="6147" spans="1:3" ht="17.25" customHeight="1" x14ac:dyDescent="0.25">
      <c r="A6147" s="14" t="s">
        <v>501</v>
      </c>
      <c r="B6147" s="14" t="s">
        <v>502</v>
      </c>
      <c r="C6147" s="14" t="s">
        <v>146</v>
      </c>
    </row>
    <row r="6148" spans="1:3" ht="17.25" customHeight="1" x14ac:dyDescent="0.25">
      <c r="A6148" s="14" t="s">
        <v>503</v>
      </c>
      <c r="B6148" s="14" t="s">
        <v>504</v>
      </c>
      <c r="C6148" s="14" t="s">
        <v>146</v>
      </c>
    </row>
    <row r="6149" spans="1:3" ht="17.25" customHeight="1" x14ac:dyDescent="0.25">
      <c r="A6149" s="14" t="s">
        <v>2975</v>
      </c>
      <c r="B6149" s="14" t="s">
        <v>2976</v>
      </c>
      <c r="C6149" s="14" t="s">
        <v>146</v>
      </c>
    </row>
    <row r="6150" spans="1:3" ht="17.25" customHeight="1" x14ac:dyDescent="0.25">
      <c r="A6150" s="14" t="str">
        <f>"09901630013"</f>
        <v>09901630013</v>
      </c>
      <c r="B6150" s="14" t="s">
        <v>680</v>
      </c>
      <c r="C6150" s="14" t="s">
        <v>146</v>
      </c>
    </row>
    <row r="6151" spans="1:3" ht="17.25" customHeight="1" x14ac:dyDescent="0.25">
      <c r="A6151" s="14">
        <v>11420350016</v>
      </c>
      <c r="B6151" s="14" t="s">
        <v>979</v>
      </c>
      <c r="C6151" s="14" t="s">
        <v>146</v>
      </c>
    </row>
    <row r="6152" spans="1:3" ht="17.25" customHeight="1" x14ac:dyDescent="0.25">
      <c r="A6152" s="14">
        <v>11319710015</v>
      </c>
      <c r="B6152" s="14" t="s">
        <v>338</v>
      </c>
      <c r="C6152" s="14" t="s">
        <v>146</v>
      </c>
    </row>
    <row r="6153" spans="1:3" ht="17.25" customHeight="1" x14ac:dyDescent="0.25">
      <c r="A6153" s="14">
        <v>11089260019</v>
      </c>
      <c r="B6153" s="14" t="s">
        <v>3322</v>
      </c>
      <c r="C6153" s="14" t="s">
        <v>146</v>
      </c>
    </row>
    <row r="6154" spans="1:3" ht="17.25" customHeight="1" x14ac:dyDescent="0.25">
      <c r="A6154" s="14">
        <v>10657380019</v>
      </c>
      <c r="B6154" s="14" t="s">
        <v>4910</v>
      </c>
      <c r="C6154" s="14" t="s">
        <v>146</v>
      </c>
    </row>
    <row r="6155" spans="1:3" ht="17.25" customHeight="1" x14ac:dyDescent="0.25">
      <c r="A6155" s="14" t="str">
        <f>"09224250010"</f>
        <v>09224250010</v>
      </c>
      <c r="B6155" s="14" t="s">
        <v>838</v>
      </c>
      <c r="C6155" s="14" t="s">
        <v>146</v>
      </c>
    </row>
    <row r="6156" spans="1:3" ht="17.25" customHeight="1" x14ac:dyDescent="0.25">
      <c r="A6156" s="14" t="str">
        <f>"09826860018"</f>
        <v>09826860018</v>
      </c>
      <c r="B6156" s="14" t="s">
        <v>508</v>
      </c>
      <c r="C6156" s="14" t="s">
        <v>146</v>
      </c>
    </row>
    <row r="6157" spans="1:3" ht="17.25" customHeight="1" x14ac:dyDescent="0.25">
      <c r="A6157" s="14" t="str">
        <f>"02612190013"</f>
        <v>02612190013</v>
      </c>
      <c r="B6157" s="14" t="s">
        <v>791</v>
      </c>
      <c r="C6157" s="14" t="s">
        <v>146</v>
      </c>
    </row>
    <row r="6158" spans="1:3" ht="17.25" customHeight="1" x14ac:dyDescent="0.25">
      <c r="A6158" s="14" t="s">
        <v>789</v>
      </c>
      <c r="B6158" s="14" t="s">
        <v>790</v>
      </c>
      <c r="C6158" s="14" t="s">
        <v>146</v>
      </c>
    </row>
    <row r="6159" spans="1:3" ht="17.25" customHeight="1" x14ac:dyDescent="0.25">
      <c r="A6159" s="14" t="str">
        <f>"06001630018"</f>
        <v>06001630018</v>
      </c>
      <c r="B6159" s="14" t="s">
        <v>3131</v>
      </c>
      <c r="C6159" s="14" t="s">
        <v>146</v>
      </c>
    </row>
    <row r="6160" spans="1:3" ht="17.25" customHeight="1" x14ac:dyDescent="0.25">
      <c r="A6160" s="14" t="s">
        <v>4539</v>
      </c>
      <c r="B6160" s="14" t="s">
        <v>4540</v>
      </c>
      <c r="C6160" s="14" t="s">
        <v>146</v>
      </c>
    </row>
    <row r="6161" spans="1:3" ht="17.25" customHeight="1" x14ac:dyDescent="0.25">
      <c r="A6161" s="14" t="s">
        <v>770</v>
      </c>
      <c r="B6161" s="14" t="s">
        <v>771</v>
      </c>
      <c r="C6161" s="14" t="s">
        <v>146</v>
      </c>
    </row>
    <row r="6162" spans="1:3" ht="17.25" customHeight="1" x14ac:dyDescent="0.25">
      <c r="A6162" s="14" t="s">
        <v>523</v>
      </c>
      <c r="B6162" s="14" t="s">
        <v>524</v>
      </c>
      <c r="C6162" s="14" t="s">
        <v>146</v>
      </c>
    </row>
    <row r="6163" spans="1:3" ht="17.25" customHeight="1" x14ac:dyDescent="0.25">
      <c r="A6163" s="14" t="s">
        <v>339</v>
      </c>
      <c r="B6163" s="14" t="s">
        <v>340</v>
      </c>
      <c r="C6163" s="14" t="s">
        <v>146</v>
      </c>
    </row>
    <row r="6164" spans="1:3" ht="17.25" customHeight="1" x14ac:dyDescent="0.25">
      <c r="A6164" s="14" t="str">
        <f>"01887690814"</f>
        <v>01887690814</v>
      </c>
      <c r="B6164" s="14" t="s">
        <v>7316</v>
      </c>
      <c r="C6164" s="14" t="s">
        <v>274</v>
      </c>
    </row>
    <row r="6165" spans="1:3" ht="17.25" customHeight="1" x14ac:dyDescent="0.25">
      <c r="A6165" s="14" t="s">
        <v>7832</v>
      </c>
      <c r="B6165" s="14" t="s">
        <v>7833</v>
      </c>
      <c r="C6165" s="14" t="s">
        <v>274</v>
      </c>
    </row>
    <row r="6166" spans="1:3" ht="17.25" customHeight="1" x14ac:dyDescent="0.25">
      <c r="A6166" s="14" t="str">
        <f>"02543440818"</f>
        <v>02543440818</v>
      </c>
      <c r="B6166" s="14" t="s">
        <v>7728</v>
      </c>
      <c r="C6166" s="14" t="s">
        <v>274</v>
      </c>
    </row>
    <row r="6167" spans="1:3" ht="17.25" customHeight="1" x14ac:dyDescent="0.25">
      <c r="A6167" s="14" t="str">
        <f>"03125380828"</f>
        <v>03125380828</v>
      </c>
      <c r="B6167" s="14" t="s">
        <v>6059</v>
      </c>
      <c r="C6167" s="14" t="s">
        <v>274</v>
      </c>
    </row>
    <row r="6168" spans="1:3" ht="17.25" customHeight="1" x14ac:dyDescent="0.25">
      <c r="A6168" s="14" t="str">
        <f>"02543220814"</f>
        <v>02543220814</v>
      </c>
      <c r="B6168" s="14" t="s">
        <v>7523</v>
      </c>
      <c r="C6168" s="14" t="s">
        <v>274</v>
      </c>
    </row>
    <row r="6169" spans="1:3" ht="17.25" customHeight="1" x14ac:dyDescent="0.25">
      <c r="A6169" s="14" t="str">
        <f>"02503110815"</f>
        <v>02503110815</v>
      </c>
      <c r="B6169" s="14" t="s">
        <v>273</v>
      </c>
      <c r="C6169" s="14" t="s">
        <v>274</v>
      </c>
    </row>
    <row r="6170" spans="1:3" ht="17.25" customHeight="1" x14ac:dyDescent="0.25">
      <c r="A6170" s="14" t="s">
        <v>8015</v>
      </c>
      <c r="B6170" s="14" t="s">
        <v>8016</v>
      </c>
      <c r="C6170" s="14" t="s">
        <v>274</v>
      </c>
    </row>
    <row r="6171" spans="1:3" ht="17.25" customHeight="1" x14ac:dyDescent="0.25">
      <c r="A6171" s="14" t="str">
        <f>"01155720814"</f>
        <v>01155720814</v>
      </c>
      <c r="B6171" s="14" t="s">
        <v>3934</v>
      </c>
      <c r="C6171" s="14" t="s">
        <v>274</v>
      </c>
    </row>
    <row r="6172" spans="1:3" ht="17.25" customHeight="1" x14ac:dyDescent="0.25">
      <c r="A6172" s="14" t="str">
        <f>"01983130814"</f>
        <v>01983130814</v>
      </c>
      <c r="B6172" s="14" t="s">
        <v>7116</v>
      </c>
      <c r="C6172" s="14" t="s">
        <v>274</v>
      </c>
    </row>
    <row r="6173" spans="1:3" ht="17.25" customHeight="1" x14ac:dyDescent="0.25">
      <c r="A6173" s="14" t="str">
        <f>"00477190227"</f>
        <v>00477190227</v>
      </c>
      <c r="B6173" s="14" t="s">
        <v>5816</v>
      </c>
      <c r="C6173" s="14" t="s">
        <v>4993</v>
      </c>
    </row>
    <row r="6174" spans="1:3" ht="17.25" customHeight="1" x14ac:dyDescent="0.25">
      <c r="A6174" s="14" t="str">
        <f>"00110510229"</f>
        <v>00110510229</v>
      </c>
      <c r="B6174" s="14" t="s">
        <v>7055</v>
      </c>
      <c r="C6174" s="14" t="s">
        <v>4993</v>
      </c>
    </row>
    <row r="6175" spans="1:3" ht="17.25" customHeight="1" x14ac:dyDescent="0.25">
      <c r="A6175" s="14" t="s">
        <v>5819</v>
      </c>
      <c r="B6175" s="14" t="s">
        <v>5820</v>
      </c>
      <c r="C6175" s="14" t="s">
        <v>4993</v>
      </c>
    </row>
    <row r="6176" spans="1:3" ht="17.25" customHeight="1" x14ac:dyDescent="0.25">
      <c r="A6176" s="14" t="str">
        <f>"00121770226"</f>
        <v>00121770226</v>
      </c>
      <c r="B6176" s="14" t="s">
        <v>5521</v>
      </c>
      <c r="C6176" s="14" t="s">
        <v>4993</v>
      </c>
    </row>
    <row r="6177" spans="1:3" ht="17.25" customHeight="1" x14ac:dyDescent="0.25">
      <c r="A6177" s="14" t="s">
        <v>7896</v>
      </c>
      <c r="B6177" s="14" t="s">
        <v>7897</v>
      </c>
      <c r="C6177" s="14" t="s">
        <v>4993</v>
      </c>
    </row>
    <row r="6178" spans="1:3" ht="17.25" customHeight="1" x14ac:dyDescent="0.25">
      <c r="A6178" s="14" t="s">
        <v>6443</v>
      </c>
      <c r="B6178" s="14" t="s">
        <v>6444</v>
      </c>
      <c r="C6178" s="14" t="s">
        <v>4993</v>
      </c>
    </row>
    <row r="6179" spans="1:3" ht="17.25" customHeight="1" x14ac:dyDescent="0.25">
      <c r="A6179" s="14" t="s">
        <v>4991</v>
      </c>
      <c r="B6179" s="14" t="s">
        <v>4992</v>
      </c>
      <c r="C6179" s="14" t="s">
        <v>4993</v>
      </c>
    </row>
    <row r="6180" spans="1:3" ht="17.25" customHeight="1" x14ac:dyDescent="0.25">
      <c r="A6180" s="14" t="str">
        <f>"02507670269"</f>
        <v>02507670269</v>
      </c>
      <c r="B6180" s="14" t="s">
        <v>8992</v>
      </c>
      <c r="C6180" s="14" t="s">
        <v>517</v>
      </c>
    </row>
    <row r="6181" spans="1:3" ht="17.25" customHeight="1" x14ac:dyDescent="0.25">
      <c r="A6181" s="14" t="str">
        <f>"03090670260"</f>
        <v>03090670260</v>
      </c>
      <c r="B6181" s="14" t="s">
        <v>5687</v>
      </c>
      <c r="C6181" s="14" t="s">
        <v>517</v>
      </c>
    </row>
    <row r="6182" spans="1:3" ht="17.25" customHeight="1" x14ac:dyDescent="0.25">
      <c r="A6182" s="14" t="str">
        <f>"03405060264"</f>
        <v>03405060264</v>
      </c>
      <c r="B6182" s="14" t="s">
        <v>4891</v>
      </c>
      <c r="C6182" s="14" t="s">
        <v>517</v>
      </c>
    </row>
    <row r="6183" spans="1:3" ht="17.25" customHeight="1" x14ac:dyDescent="0.25">
      <c r="A6183" s="14" t="str">
        <f>"00657890265"</f>
        <v>00657890265</v>
      </c>
      <c r="B6183" s="14" t="s">
        <v>3389</v>
      </c>
      <c r="C6183" s="14" t="s">
        <v>517</v>
      </c>
    </row>
    <row r="6184" spans="1:3" ht="17.25" customHeight="1" x14ac:dyDescent="0.25">
      <c r="A6184" s="14" t="str">
        <f>"02246750265"</f>
        <v>02246750265</v>
      </c>
      <c r="B6184" s="14" t="s">
        <v>7619</v>
      </c>
      <c r="C6184" s="14" t="s">
        <v>517</v>
      </c>
    </row>
    <row r="6185" spans="1:3" ht="17.25" customHeight="1" x14ac:dyDescent="0.25">
      <c r="A6185" s="14" t="str">
        <f>"00179830260"</f>
        <v>00179830260</v>
      </c>
      <c r="B6185" s="14" t="s">
        <v>7498</v>
      </c>
      <c r="C6185" s="14" t="s">
        <v>517</v>
      </c>
    </row>
    <row r="6186" spans="1:3" ht="17.25" customHeight="1" x14ac:dyDescent="0.25">
      <c r="A6186" s="14" t="str">
        <f>"00178520268"</f>
        <v>00178520268</v>
      </c>
      <c r="B6186" s="14" t="s">
        <v>5371</v>
      </c>
      <c r="C6186" s="14" t="s">
        <v>517</v>
      </c>
    </row>
    <row r="6187" spans="1:3" ht="17.25" customHeight="1" x14ac:dyDescent="0.25">
      <c r="A6187" s="14" t="str">
        <f>"03419220268"</f>
        <v>03419220268</v>
      </c>
      <c r="B6187" s="14" t="s">
        <v>5483</v>
      </c>
      <c r="C6187" s="14" t="s">
        <v>517</v>
      </c>
    </row>
    <row r="6188" spans="1:3" ht="17.25" customHeight="1" x14ac:dyDescent="0.25">
      <c r="A6188" s="14" t="s">
        <v>7843</v>
      </c>
      <c r="B6188" s="14" t="s">
        <v>7844</v>
      </c>
      <c r="C6188" s="14" t="s">
        <v>517</v>
      </c>
    </row>
    <row r="6189" spans="1:3" ht="17.25" customHeight="1" x14ac:dyDescent="0.25">
      <c r="A6189" s="14" t="s">
        <v>7427</v>
      </c>
      <c r="B6189" s="14" t="s">
        <v>7428</v>
      </c>
      <c r="C6189" s="14" t="s">
        <v>517</v>
      </c>
    </row>
    <row r="6190" spans="1:3" ht="17.25" customHeight="1" x14ac:dyDescent="0.25">
      <c r="A6190" s="14" t="s">
        <v>7159</v>
      </c>
      <c r="B6190" s="14" t="s">
        <v>7160</v>
      </c>
      <c r="C6190" s="14" t="s">
        <v>517</v>
      </c>
    </row>
    <row r="6191" spans="1:3" ht="17.25" customHeight="1" x14ac:dyDescent="0.25">
      <c r="A6191" s="14" t="str">
        <f>"01011950258"</f>
        <v>01011950258</v>
      </c>
      <c r="B6191" s="14" t="s">
        <v>7641</v>
      </c>
      <c r="C6191" s="14" t="s">
        <v>517</v>
      </c>
    </row>
    <row r="6192" spans="1:3" ht="17.25" customHeight="1" x14ac:dyDescent="0.25">
      <c r="A6192" s="14" t="str">
        <f>"03572840266"</f>
        <v>03572840266</v>
      </c>
      <c r="B6192" s="14" t="s">
        <v>7647</v>
      </c>
      <c r="C6192" s="14" t="s">
        <v>517</v>
      </c>
    </row>
    <row r="6193" spans="1:3" ht="17.25" customHeight="1" x14ac:dyDescent="0.25">
      <c r="A6193" s="14" t="str">
        <f>"04468510260"</f>
        <v>04468510260</v>
      </c>
      <c r="B6193" s="14" t="s">
        <v>7640</v>
      </c>
      <c r="C6193" s="14" t="s">
        <v>517</v>
      </c>
    </row>
    <row r="6194" spans="1:3" ht="17.25" customHeight="1" x14ac:dyDescent="0.25">
      <c r="A6194" s="14" t="str">
        <f>"00465070266"</f>
        <v>00465070266</v>
      </c>
      <c r="B6194" s="14" t="s">
        <v>7621</v>
      </c>
      <c r="C6194" s="14" t="s">
        <v>517</v>
      </c>
    </row>
    <row r="6195" spans="1:3" ht="17.25" customHeight="1" x14ac:dyDescent="0.25">
      <c r="A6195" s="14" t="s">
        <v>7634</v>
      </c>
      <c r="B6195" s="14" t="s">
        <v>7635</v>
      </c>
      <c r="C6195" s="14" t="s">
        <v>517</v>
      </c>
    </row>
    <row r="6196" spans="1:3" ht="17.25" customHeight="1" x14ac:dyDescent="0.25">
      <c r="A6196" s="14" t="str">
        <f>"02016170264"</f>
        <v>02016170264</v>
      </c>
      <c r="B6196" s="14" t="s">
        <v>3390</v>
      </c>
      <c r="C6196" s="14" t="s">
        <v>517</v>
      </c>
    </row>
    <row r="6197" spans="1:3" ht="17.25" customHeight="1" x14ac:dyDescent="0.25">
      <c r="A6197" s="14" t="str">
        <f>"04983540263"</f>
        <v>04983540263</v>
      </c>
      <c r="B6197" s="14" t="s">
        <v>7891</v>
      </c>
      <c r="C6197" s="14" t="s">
        <v>517</v>
      </c>
    </row>
    <row r="6198" spans="1:3" ht="17.25" customHeight="1" x14ac:dyDescent="0.25">
      <c r="A6198" s="14" t="str">
        <f>"02172540268"</f>
        <v>02172540268</v>
      </c>
      <c r="B6198" s="14" t="s">
        <v>3356</v>
      </c>
      <c r="C6198" s="14" t="s">
        <v>517</v>
      </c>
    </row>
    <row r="6199" spans="1:3" ht="17.25" customHeight="1" x14ac:dyDescent="0.25">
      <c r="A6199" s="14" t="str">
        <f>"04252760261"</f>
        <v>04252760261</v>
      </c>
      <c r="B6199" s="14" t="s">
        <v>7876</v>
      </c>
      <c r="C6199" s="14" t="s">
        <v>517</v>
      </c>
    </row>
    <row r="6200" spans="1:3" ht="17.25" customHeight="1" x14ac:dyDescent="0.25">
      <c r="A6200" s="14" t="str">
        <f>"04003430263"</f>
        <v>04003430263</v>
      </c>
      <c r="B6200" s="14" t="s">
        <v>4892</v>
      </c>
      <c r="C6200" s="14" t="s">
        <v>517</v>
      </c>
    </row>
    <row r="6201" spans="1:3" ht="17.25" customHeight="1" x14ac:dyDescent="0.25">
      <c r="A6201" s="14" t="str">
        <f>"04016710263"</f>
        <v>04016710263</v>
      </c>
      <c r="B6201" s="14" t="s">
        <v>3625</v>
      </c>
      <c r="C6201" s="14" t="s">
        <v>517</v>
      </c>
    </row>
    <row r="6202" spans="1:3" ht="17.25" customHeight="1" x14ac:dyDescent="0.25">
      <c r="A6202" s="14" t="str">
        <f>"02212420265"</f>
        <v>02212420265</v>
      </c>
      <c r="B6202" s="14" t="s">
        <v>7648</v>
      </c>
      <c r="C6202" s="14" t="s">
        <v>517</v>
      </c>
    </row>
    <row r="6203" spans="1:3" ht="17.25" customHeight="1" x14ac:dyDescent="0.25">
      <c r="A6203" s="14" t="str">
        <f>"03931180263"</f>
        <v>03931180263</v>
      </c>
      <c r="B6203" s="14" t="s">
        <v>7646</v>
      </c>
      <c r="C6203" s="14" t="s">
        <v>517</v>
      </c>
    </row>
    <row r="6204" spans="1:3" ht="17.25" customHeight="1" x14ac:dyDescent="0.25">
      <c r="A6204" s="14" t="str">
        <f>"03004040261"</f>
        <v>03004040261</v>
      </c>
      <c r="B6204" s="14" t="s">
        <v>3562</v>
      </c>
      <c r="C6204" s="14" t="s">
        <v>517</v>
      </c>
    </row>
    <row r="6205" spans="1:3" ht="17.25" customHeight="1" x14ac:dyDescent="0.25">
      <c r="A6205" s="14" t="str">
        <f>"00753820265"</f>
        <v>00753820265</v>
      </c>
      <c r="B6205" s="14" t="s">
        <v>3566</v>
      </c>
      <c r="C6205" s="14" t="s">
        <v>517</v>
      </c>
    </row>
    <row r="6206" spans="1:3" ht="17.25" customHeight="1" x14ac:dyDescent="0.25">
      <c r="A6206" s="14" t="s">
        <v>3626</v>
      </c>
      <c r="B6206" s="14" t="s">
        <v>3627</v>
      </c>
      <c r="C6206" s="14" t="s">
        <v>517</v>
      </c>
    </row>
    <row r="6207" spans="1:3" ht="17.25" customHeight="1" x14ac:dyDescent="0.25">
      <c r="A6207" s="14" t="s">
        <v>582</v>
      </c>
      <c r="B6207" s="14" t="s">
        <v>583</v>
      </c>
      <c r="C6207" s="14" t="s">
        <v>517</v>
      </c>
    </row>
    <row r="6208" spans="1:3" ht="17.25" customHeight="1" x14ac:dyDescent="0.25">
      <c r="A6208" s="14" t="s">
        <v>515</v>
      </c>
      <c r="B6208" s="14" t="s">
        <v>516</v>
      </c>
      <c r="C6208" s="14" t="s">
        <v>517</v>
      </c>
    </row>
    <row r="6209" spans="1:3" ht="17.25" customHeight="1" x14ac:dyDescent="0.25">
      <c r="A6209" s="14" t="str">
        <f>"00571940295"</f>
        <v>00571940295</v>
      </c>
      <c r="B6209" s="14" t="s">
        <v>9220</v>
      </c>
      <c r="C6209" s="14" t="s">
        <v>6604</v>
      </c>
    </row>
    <row r="6210" spans="1:3" ht="17.25" customHeight="1" x14ac:dyDescent="0.25">
      <c r="A6210" s="14" t="str">
        <f>"01376540322"</f>
        <v>01376540322</v>
      </c>
      <c r="B6210" s="14" t="s">
        <v>9153</v>
      </c>
      <c r="C6210" s="14" t="s">
        <v>6604</v>
      </c>
    </row>
    <row r="6211" spans="1:3" ht="17.25" customHeight="1" x14ac:dyDescent="0.25">
      <c r="A6211" s="14" t="str">
        <f>"00117120329"</f>
        <v>00117120329</v>
      </c>
      <c r="B6211" s="14" t="s">
        <v>6603</v>
      </c>
      <c r="C6211" s="14" t="s">
        <v>6604</v>
      </c>
    </row>
    <row r="6212" spans="1:3" ht="17.25" customHeight="1" x14ac:dyDescent="0.25">
      <c r="A6212" s="14" t="str">
        <f>"01376530323"</f>
        <v>01376530323</v>
      </c>
      <c r="B6212" s="14" t="s">
        <v>9152</v>
      </c>
      <c r="C6212" s="14" t="s">
        <v>6604</v>
      </c>
    </row>
    <row r="6213" spans="1:3" ht="17.25" customHeight="1" x14ac:dyDescent="0.25">
      <c r="A6213" s="14" t="str">
        <f>"01748010301"</f>
        <v>01748010301</v>
      </c>
      <c r="B6213" s="14" t="s">
        <v>10502</v>
      </c>
      <c r="C6213" s="14" t="s">
        <v>218</v>
      </c>
    </row>
    <row r="6214" spans="1:3" ht="17.25" customHeight="1" x14ac:dyDescent="0.25">
      <c r="A6214" s="14" t="str">
        <f>"02229050303"</f>
        <v>02229050303</v>
      </c>
      <c r="B6214" s="14" t="s">
        <v>10503</v>
      </c>
      <c r="C6214" s="14" t="s">
        <v>218</v>
      </c>
    </row>
    <row r="6215" spans="1:3" ht="17.25" customHeight="1" x14ac:dyDescent="0.25">
      <c r="A6215" s="14" t="str">
        <f>"01414120301"</f>
        <v>01414120301</v>
      </c>
      <c r="B6215" s="14" t="s">
        <v>6973</v>
      </c>
      <c r="C6215" s="14" t="s">
        <v>218</v>
      </c>
    </row>
    <row r="6216" spans="1:3" ht="17.25" customHeight="1" x14ac:dyDescent="0.25">
      <c r="A6216" s="14" t="str">
        <f>"02039640301"</f>
        <v>02039640301</v>
      </c>
      <c r="B6216" s="14" t="s">
        <v>7006</v>
      </c>
      <c r="C6216" s="14" t="s">
        <v>218</v>
      </c>
    </row>
    <row r="6217" spans="1:3" ht="17.25" customHeight="1" x14ac:dyDescent="0.25">
      <c r="A6217" s="14" t="s">
        <v>216</v>
      </c>
      <c r="B6217" s="14" t="s">
        <v>217</v>
      </c>
      <c r="C6217" s="14" t="s">
        <v>218</v>
      </c>
    </row>
    <row r="6218" spans="1:3" ht="17.25" customHeight="1" x14ac:dyDescent="0.25">
      <c r="A6218" s="14" t="s">
        <v>3534</v>
      </c>
      <c r="B6218" s="14" t="s">
        <v>3535</v>
      </c>
      <c r="C6218" s="14" t="s">
        <v>218</v>
      </c>
    </row>
    <row r="6219" spans="1:3" ht="17.25" customHeight="1" x14ac:dyDescent="0.25">
      <c r="A6219" s="14" t="s">
        <v>749</v>
      </c>
      <c r="B6219" s="14" t="s">
        <v>750</v>
      </c>
      <c r="C6219" s="14" t="s">
        <v>218</v>
      </c>
    </row>
    <row r="6220" spans="1:3" ht="17.25" customHeight="1" x14ac:dyDescent="0.25">
      <c r="A6220" s="14" t="s">
        <v>690</v>
      </c>
      <c r="B6220" s="14" t="s">
        <v>691</v>
      </c>
      <c r="C6220" s="14" t="s">
        <v>218</v>
      </c>
    </row>
    <row r="6221" spans="1:3" ht="17.25" customHeight="1" x14ac:dyDescent="0.25">
      <c r="A6221" s="14" t="s">
        <v>7071</v>
      </c>
      <c r="B6221" s="14" t="s">
        <v>7072</v>
      </c>
      <c r="C6221" s="14" t="s">
        <v>218</v>
      </c>
    </row>
    <row r="6222" spans="1:3" ht="17.25" customHeight="1" x14ac:dyDescent="0.25">
      <c r="A6222" s="14" t="s">
        <v>869</v>
      </c>
      <c r="B6222" s="14" t="s">
        <v>870</v>
      </c>
      <c r="C6222" s="14" t="s">
        <v>218</v>
      </c>
    </row>
    <row r="6223" spans="1:3" ht="17.25" customHeight="1" x14ac:dyDescent="0.25">
      <c r="A6223" s="14" t="str">
        <f>"01735220301"</f>
        <v>01735220301</v>
      </c>
      <c r="B6223" s="14" t="s">
        <v>1019</v>
      </c>
      <c r="C6223" s="14" t="s">
        <v>218</v>
      </c>
    </row>
    <row r="6224" spans="1:3" ht="17.25" customHeight="1" x14ac:dyDescent="0.25">
      <c r="A6224" s="14" t="s">
        <v>585</v>
      </c>
      <c r="B6224" s="14" t="s">
        <v>586</v>
      </c>
      <c r="C6224" s="14" t="s">
        <v>218</v>
      </c>
    </row>
    <row r="6225" spans="1:3" ht="17.25" customHeight="1" x14ac:dyDescent="0.25">
      <c r="A6225" s="14" t="s">
        <v>10541</v>
      </c>
      <c r="B6225" s="14" t="s">
        <v>10542</v>
      </c>
      <c r="C6225" s="14" t="s">
        <v>218</v>
      </c>
    </row>
    <row r="6226" spans="1:3" ht="17.25" customHeight="1" x14ac:dyDescent="0.25">
      <c r="A6226" s="14" t="s">
        <v>1167</v>
      </c>
      <c r="B6226" s="14" t="s">
        <v>1168</v>
      </c>
      <c r="C6226" s="14" t="s">
        <v>218</v>
      </c>
    </row>
    <row r="6227" spans="1:3" ht="17.25" customHeight="1" x14ac:dyDescent="0.25">
      <c r="A6227" s="14" t="str">
        <f>"02551990308"</f>
        <v>02551990308</v>
      </c>
      <c r="B6227" s="14" t="s">
        <v>5487</v>
      </c>
      <c r="C6227" s="14" t="s">
        <v>218</v>
      </c>
    </row>
    <row r="6228" spans="1:3" ht="17.25" customHeight="1" x14ac:dyDescent="0.25">
      <c r="A6228" s="14" t="s">
        <v>3013</v>
      </c>
      <c r="B6228" s="14" t="s">
        <v>3014</v>
      </c>
      <c r="C6228" s="14" t="s">
        <v>218</v>
      </c>
    </row>
    <row r="6229" spans="1:3" ht="17.25" customHeight="1" x14ac:dyDescent="0.25">
      <c r="A6229" s="14" t="str">
        <f>"02267720304"</f>
        <v>02267720304</v>
      </c>
      <c r="B6229" s="14" t="s">
        <v>933</v>
      </c>
      <c r="C6229" s="14" t="s">
        <v>218</v>
      </c>
    </row>
    <row r="6230" spans="1:3" ht="17.25" customHeight="1" x14ac:dyDescent="0.25">
      <c r="A6230" s="14" t="s">
        <v>10543</v>
      </c>
      <c r="B6230" s="14" t="s">
        <v>10544</v>
      </c>
      <c r="C6230" s="14" t="s">
        <v>218</v>
      </c>
    </row>
    <row r="6231" spans="1:3" ht="17.25" customHeight="1" x14ac:dyDescent="0.25">
      <c r="A6231" s="14" t="s">
        <v>931</v>
      </c>
      <c r="B6231" s="14" t="s">
        <v>932</v>
      </c>
      <c r="C6231" s="14" t="s">
        <v>218</v>
      </c>
    </row>
    <row r="6232" spans="1:3" ht="17.25" customHeight="1" x14ac:dyDescent="0.25">
      <c r="A6232" s="14" t="s">
        <v>6996</v>
      </c>
      <c r="B6232" s="14" t="s">
        <v>6997</v>
      </c>
      <c r="C6232" s="14" t="s">
        <v>218</v>
      </c>
    </row>
    <row r="6233" spans="1:3" ht="17.25" customHeight="1" x14ac:dyDescent="0.25">
      <c r="A6233" s="14" t="str">
        <f>"03710950274"</f>
        <v>03710950274</v>
      </c>
      <c r="B6233" s="14" t="s">
        <v>3422</v>
      </c>
      <c r="C6233" s="14" t="s">
        <v>2486</v>
      </c>
    </row>
    <row r="6234" spans="1:3" ht="17.25" customHeight="1" x14ac:dyDescent="0.25">
      <c r="A6234" s="14" t="str">
        <f>"03375100272"</f>
        <v>03375100272</v>
      </c>
      <c r="B6234" s="14" t="s">
        <v>7748</v>
      </c>
      <c r="C6234" s="14" t="s">
        <v>2486</v>
      </c>
    </row>
    <row r="6235" spans="1:3" ht="17.25" customHeight="1" x14ac:dyDescent="0.25">
      <c r="A6235" s="14" t="str">
        <f>"02299430278"</f>
        <v>02299430278</v>
      </c>
      <c r="B6235" s="14" t="s">
        <v>5618</v>
      </c>
      <c r="C6235" s="14" t="s">
        <v>2486</v>
      </c>
    </row>
    <row r="6236" spans="1:3" ht="17.25" customHeight="1" x14ac:dyDescent="0.25">
      <c r="A6236" s="14" t="str">
        <f>"04516820273"</f>
        <v>04516820273</v>
      </c>
      <c r="B6236" s="14" t="s">
        <v>5744</v>
      </c>
      <c r="C6236" s="14" t="s">
        <v>2486</v>
      </c>
    </row>
    <row r="6237" spans="1:3" ht="17.25" customHeight="1" x14ac:dyDescent="0.25">
      <c r="A6237" s="14" t="str">
        <f>"03438600276"</f>
        <v>03438600276</v>
      </c>
      <c r="B6237" s="14" t="s">
        <v>7056</v>
      </c>
      <c r="C6237" s="14" t="s">
        <v>2486</v>
      </c>
    </row>
    <row r="6238" spans="1:3" ht="17.25" customHeight="1" x14ac:dyDescent="0.25">
      <c r="A6238" s="14" t="str">
        <f>"02605840277"</f>
        <v>02605840277</v>
      </c>
      <c r="B6238" s="14" t="s">
        <v>7024</v>
      </c>
      <c r="C6238" s="14" t="s">
        <v>2486</v>
      </c>
    </row>
    <row r="6239" spans="1:3" ht="17.25" customHeight="1" x14ac:dyDescent="0.25">
      <c r="A6239" s="14" t="s">
        <v>4889</v>
      </c>
      <c r="B6239" s="14" t="s">
        <v>4890</v>
      </c>
      <c r="C6239" s="14" t="s">
        <v>2486</v>
      </c>
    </row>
    <row r="6240" spans="1:3" ht="17.25" customHeight="1" x14ac:dyDescent="0.25">
      <c r="A6240" s="14" t="s">
        <v>8293</v>
      </c>
      <c r="B6240" s="14" t="s">
        <v>8294</v>
      </c>
      <c r="C6240" s="14" t="s">
        <v>2486</v>
      </c>
    </row>
    <row r="6241" spans="1:3" ht="17.25" customHeight="1" x14ac:dyDescent="0.25">
      <c r="A6241" s="14" t="s">
        <v>7732</v>
      </c>
      <c r="B6241" s="14" t="s">
        <v>7733</v>
      </c>
      <c r="C6241" s="14" t="s">
        <v>2486</v>
      </c>
    </row>
    <row r="6242" spans="1:3" ht="17.25" customHeight="1" x14ac:dyDescent="0.25">
      <c r="A6242" s="14" t="s">
        <v>5997</v>
      </c>
      <c r="B6242" s="14" t="s">
        <v>5998</v>
      </c>
      <c r="C6242" s="14" t="s">
        <v>2486</v>
      </c>
    </row>
    <row r="6243" spans="1:3" ht="17.25" customHeight="1" x14ac:dyDescent="0.25">
      <c r="A6243" s="14" t="s">
        <v>5995</v>
      </c>
      <c r="B6243" s="14" t="s">
        <v>5996</v>
      </c>
      <c r="C6243" s="14" t="s">
        <v>2486</v>
      </c>
    </row>
    <row r="6244" spans="1:3" ht="17.25" customHeight="1" x14ac:dyDescent="0.25">
      <c r="A6244" s="14" t="s">
        <v>3282</v>
      </c>
      <c r="B6244" s="14" t="s">
        <v>3283</v>
      </c>
      <c r="C6244" s="14" t="s">
        <v>2486</v>
      </c>
    </row>
    <row r="6245" spans="1:3" ht="17.25" customHeight="1" x14ac:dyDescent="0.25">
      <c r="A6245" s="14" t="s">
        <v>4216</v>
      </c>
      <c r="B6245" s="14" t="s">
        <v>4217</v>
      </c>
      <c r="C6245" s="14" t="s">
        <v>2486</v>
      </c>
    </row>
    <row r="6246" spans="1:3" ht="17.25" customHeight="1" x14ac:dyDescent="0.25">
      <c r="A6246" s="14" t="str">
        <f>"03503320156"</f>
        <v>03503320156</v>
      </c>
      <c r="B6246" s="14" t="s">
        <v>7283</v>
      </c>
      <c r="C6246" s="14" t="s">
        <v>2486</v>
      </c>
    </row>
    <row r="6247" spans="1:3" ht="17.25" customHeight="1" x14ac:dyDescent="0.25">
      <c r="A6247" s="14" t="s">
        <v>3418</v>
      </c>
      <c r="B6247" s="14" t="s">
        <v>3419</v>
      </c>
      <c r="C6247" s="14" t="s">
        <v>2486</v>
      </c>
    </row>
    <row r="6248" spans="1:3" ht="17.25" customHeight="1" x14ac:dyDescent="0.25">
      <c r="A6248" s="14" t="s">
        <v>2963</v>
      </c>
      <c r="B6248" s="14" t="s">
        <v>2964</v>
      </c>
      <c r="C6248" s="14" t="s">
        <v>2486</v>
      </c>
    </row>
    <row r="6249" spans="1:3" ht="17.25" customHeight="1" x14ac:dyDescent="0.25">
      <c r="A6249" s="14" t="str">
        <f>"04532260272"</f>
        <v>04532260272</v>
      </c>
      <c r="B6249" s="14" t="s">
        <v>6376</v>
      </c>
      <c r="C6249" s="14" t="s">
        <v>2486</v>
      </c>
    </row>
    <row r="6250" spans="1:3" ht="17.25" customHeight="1" x14ac:dyDescent="0.25">
      <c r="A6250" s="14" t="s">
        <v>4967</v>
      </c>
      <c r="B6250" s="14" t="s">
        <v>4968</v>
      </c>
      <c r="C6250" s="14" t="s">
        <v>2486</v>
      </c>
    </row>
    <row r="6251" spans="1:3" ht="17.25" customHeight="1" x14ac:dyDescent="0.25">
      <c r="A6251" s="14" t="s">
        <v>4905</v>
      </c>
      <c r="B6251" s="14" t="s">
        <v>4906</v>
      </c>
      <c r="C6251" s="14" t="s">
        <v>2486</v>
      </c>
    </row>
    <row r="6252" spans="1:3" ht="17.25" customHeight="1" x14ac:dyDescent="0.25">
      <c r="A6252" s="14" t="s">
        <v>2484</v>
      </c>
      <c r="B6252" s="14" t="s">
        <v>2485</v>
      </c>
      <c r="C6252" s="14" t="s">
        <v>2486</v>
      </c>
    </row>
    <row r="6253" spans="1:3" ht="17.25" customHeight="1" x14ac:dyDescent="0.25">
      <c r="A6253" s="14" t="s">
        <v>7035</v>
      </c>
      <c r="B6253" s="14" t="s">
        <v>7036</v>
      </c>
      <c r="C6253" s="14" t="s">
        <v>2486</v>
      </c>
    </row>
    <row r="6254" spans="1:3" ht="17.25" customHeight="1" x14ac:dyDescent="0.25">
      <c r="A6254" s="14" t="s">
        <v>3420</v>
      </c>
      <c r="B6254" s="14" t="s">
        <v>3421</v>
      </c>
      <c r="C6254" s="14" t="s">
        <v>2486</v>
      </c>
    </row>
    <row r="6255" spans="1:3" ht="17.25" customHeight="1" x14ac:dyDescent="0.25">
      <c r="A6255" s="14" t="str">
        <f>"03834820270"</f>
        <v>03834820270</v>
      </c>
      <c r="B6255" s="14" t="s">
        <v>7865</v>
      </c>
      <c r="C6255" s="14" t="s">
        <v>2486</v>
      </c>
    </row>
    <row r="6256" spans="1:3" ht="17.25" customHeight="1" x14ac:dyDescent="0.25">
      <c r="A6256" s="14" t="s">
        <v>7834</v>
      </c>
      <c r="B6256" s="14" t="s">
        <v>7835</v>
      </c>
      <c r="C6256" s="14" t="s">
        <v>2486</v>
      </c>
    </row>
    <row r="6257" spans="1:3" ht="17.25" customHeight="1" x14ac:dyDescent="0.25">
      <c r="A6257" s="14" t="str">
        <f>"04504940273"</f>
        <v>04504940273</v>
      </c>
      <c r="B6257" s="14" t="s">
        <v>7731</v>
      </c>
      <c r="C6257" s="14" t="s">
        <v>2486</v>
      </c>
    </row>
    <row r="6258" spans="1:3" ht="17.25" customHeight="1" x14ac:dyDescent="0.25">
      <c r="A6258" s="14" t="str">
        <f>"01910440278"</f>
        <v>01910440278</v>
      </c>
      <c r="B6258" s="14" t="s">
        <v>8369</v>
      </c>
      <c r="C6258" s="14" t="s">
        <v>2486</v>
      </c>
    </row>
    <row r="6259" spans="1:3" ht="17.25" customHeight="1" x14ac:dyDescent="0.25">
      <c r="A6259" s="14" t="str">
        <f>"02392210270"</f>
        <v>02392210270</v>
      </c>
      <c r="B6259" s="14" t="s">
        <v>4699</v>
      </c>
      <c r="C6259" s="14" t="s">
        <v>2486</v>
      </c>
    </row>
    <row r="6260" spans="1:3" ht="17.25" customHeight="1" x14ac:dyDescent="0.25">
      <c r="A6260" s="14" t="str">
        <f>"02585720275"</f>
        <v>02585720275</v>
      </c>
      <c r="B6260" s="14" t="s">
        <v>3417</v>
      </c>
      <c r="C6260" s="14" t="s">
        <v>2486</v>
      </c>
    </row>
    <row r="6261" spans="1:3" ht="17.25" customHeight="1" x14ac:dyDescent="0.25">
      <c r="A6261" s="14" t="str">
        <f>"03963040278"</f>
        <v>03963040278</v>
      </c>
      <c r="B6261" s="14" t="s">
        <v>3907</v>
      </c>
      <c r="C6261" s="14" t="s">
        <v>2486</v>
      </c>
    </row>
    <row r="6262" spans="1:3" ht="17.25" customHeight="1" x14ac:dyDescent="0.25">
      <c r="A6262" s="14" t="str">
        <f>"02351240276"</f>
        <v>02351240276</v>
      </c>
      <c r="B6262" s="14" t="s">
        <v>5677</v>
      </c>
      <c r="C6262" s="14" t="s">
        <v>2486</v>
      </c>
    </row>
    <row r="6263" spans="1:3" ht="17.25" customHeight="1" x14ac:dyDescent="0.25">
      <c r="A6263" s="14" t="s">
        <v>7734</v>
      </c>
      <c r="B6263" s="14" t="s">
        <v>7735</v>
      </c>
      <c r="C6263" s="14" t="s">
        <v>2486</v>
      </c>
    </row>
    <row r="6264" spans="1:3" ht="17.25" customHeight="1" x14ac:dyDescent="0.25">
      <c r="A6264" s="14" t="s">
        <v>8255</v>
      </c>
      <c r="B6264" s="14" t="s">
        <v>8256</v>
      </c>
      <c r="C6264" s="14" t="s">
        <v>2486</v>
      </c>
    </row>
    <row r="6265" spans="1:3" ht="17.25" customHeight="1" x14ac:dyDescent="0.25">
      <c r="A6265" s="14" t="s">
        <v>3484</v>
      </c>
      <c r="B6265" s="14" t="s">
        <v>3485</v>
      </c>
      <c r="C6265" s="14" t="s">
        <v>2486</v>
      </c>
    </row>
    <row r="6266" spans="1:3" ht="17.25" customHeight="1" x14ac:dyDescent="0.25">
      <c r="A6266" s="14" t="s">
        <v>3170</v>
      </c>
      <c r="B6266" s="14" t="s">
        <v>3171</v>
      </c>
      <c r="C6266" s="14" t="s">
        <v>2486</v>
      </c>
    </row>
    <row r="6267" spans="1:3" ht="17.25" customHeight="1" x14ac:dyDescent="0.25">
      <c r="A6267" s="14" t="str">
        <f>"00168230027"</f>
        <v>00168230027</v>
      </c>
      <c r="B6267" s="14" t="s">
        <v>1256</v>
      </c>
      <c r="C6267" s="14" t="s">
        <v>297</v>
      </c>
    </row>
    <row r="6268" spans="1:3" ht="17.25" customHeight="1" x14ac:dyDescent="0.25">
      <c r="A6268" s="14" t="str">
        <f>"01883860023"</f>
        <v>01883860023</v>
      </c>
      <c r="B6268" s="14" t="s">
        <v>300</v>
      </c>
      <c r="C6268" s="14" t="s">
        <v>297</v>
      </c>
    </row>
    <row r="6269" spans="1:3" ht="17.25" customHeight="1" x14ac:dyDescent="0.25">
      <c r="A6269" s="14" t="s">
        <v>312</v>
      </c>
      <c r="B6269" s="14" t="s">
        <v>313</v>
      </c>
      <c r="C6269" s="14" t="s">
        <v>297</v>
      </c>
    </row>
    <row r="6270" spans="1:3" ht="17.25" customHeight="1" x14ac:dyDescent="0.25">
      <c r="A6270" s="14" t="s">
        <v>10002</v>
      </c>
      <c r="B6270" s="14" t="s">
        <v>10003</v>
      </c>
      <c r="C6270" s="14" t="s">
        <v>297</v>
      </c>
    </row>
    <row r="6271" spans="1:3" ht="17.25" customHeight="1" x14ac:dyDescent="0.25">
      <c r="A6271" s="14" t="str">
        <f>"00182720029"</f>
        <v>00182720029</v>
      </c>
      <c r="B6271" s="14" t="s">
        <v>299</v>
      </c>
      <c r="C6271" s="14" t="s">
        <v>297</v>
      </c>
    </row>
    <row r="6272" spans="1:3" ht="17.25" customHeight="1" x14ac:dyDescent="0.25">
      <c r="A6272" s="14" t="str">
        <f>"02317800023"</f>
        <v>02317800023</v>
      </c>
      <c r="B6272" s="14" t="s">
        <v>7115</v>
      </c>
      <c r="C6272" s="14" t="s">
        <v>297</v>
      </c>
    </row>
    <row r="6273" spans="1:3" ht="17.25" customHeight="1" x14ac:dyDescent="0.25">
      <c r="A6273" s="14" t="s">
        <v>295</v>
      </c>
      <c r="B6273" s="14" t="s">
        <v>296</v>
      </c>
      <c r="C6273" s="14" t="s">
        <v>297</v>
      </c>
    </row>
    <row r="6274" spans="1:3" ht="17.25" customHeight="1" x14ac:dyDescent="0.25">
      <c r="A6274" s="14" t="s">
        <v>301</v>
      </c>
      <c r="B6274" s="14" t="s">
        <v>302</v>
      </c>
      <c r="C6274" s="14" t="s">
        <v>297</v>
      </c>
    </row>
    <row r="6275" spans="1:3" ht="17.25" customHeight="1" x14ac:dyDescent="0.25">
      <c r="A6275" s="14" t="str">
        <f>"01583960024"</f>
        <v>01583960024</v>
      </c>
      <c r="B6275" s="14" t="s">
        <v>307</v>
      </c>
      <c r="C6275" s="14" t="s">
        <v>297</v>
      </c>
    </row>
    <row r="6276" spans="1:3" ht="17.25" customHeight="1" x14ac:dyDescent="0.25">
      <c r="A6276" s="14" t="str">
        <f>"00480480029"</f>
        <v>00480480029</v>
      </c>
      <c r="B6276" s="14" t="s">
        <v>298</v>
      </c>
      <c r="C6276" s="14" t="s">
        <v>297</v>
      </c>
    </row>
    <row r="6277" spans="1:3" ht="17.25" customHeight="1" x14ac:dyDescent="0.25">
      <c r="A6277" s="14" t="s">
        <v>310</v>
      </c>
      <c r="B6277" s="14" t="s">
        <v>311</v>
      </c>
      <c r="C6277" s="14" t="s">
        <v>297</v>
      </c>
    </row>
    <row r="6278" spans="1:3" ht="17.25" customHeight="1" x14ac:dyDescent="0.25">
      <c r="A6278" s="14" t="str">
        <f>"01631760236"</f>
        <v>01631760236</v>
      </c>
      <c r="B6278" s="14" t="s">
        <v>692</v>
      </c>
      <c r="C6278" s="14" t="s">
        <v>29</v>
      </c>
    </row>
    <row r="6279" spans="1:3" ht="17.25" customHeight="1" x14ac:dyDescent="0.25">
      <c r="A6279" s="14" t="str">
        <f>"01288850231"</f>
        <v>01288850231</v>
      </c>
      <c r="B6279" s="14" t="s">
        <v>28</v>
      </c>
      <c r="C6279" s="14" t="s">
        <v>29</v>
      </c>
    </row>
    <row r="6280" spans="1:3" ht="17.25" customHeight="1" x14ac:dyDescent="0.25">
      <c r="A6280" s="14" t="s">
        <v>975</v>
      </c>
      <c r="B6280" s="14" t="s">
        <v>976</v>
      </c>
      <c r="C6280" s="14" t="s">
        <v>29</v>
      </c>
    </row>
    <row r="6281" spans="1:3" ht="17.25" customHeight="1" x14ac:dyDescent="0.25">
      <c r="A6281" s="14" t="str">
        <f>"02770830236"</f>
        <v>02770830236</v>
      </c>
      <c r="B6281" s="14" t="s">
        <v>930</v>
      </c>
      <c r="C6281" s="14" t="s">
        <v>29</v>
      </c>
    </row>
    <row r="6282" spans="1:3" ht="17.25" customHeight="1" x14ac:dyDescent="0.25">
      <c r="A6282" s="14" t="str">
        <f>"04402460234"</f>
        <v>04402460234</v>
      </c>
      <c r="B6282" s="14" t="s">
        <v>3136</v>
      </c>
      <c r="C6282" s="14" t="s">
        <v>29</v>
      </c>
    </row>
    <row r="6283" spans="1:3" ht="17.25" customHeight="1" x14ac:dyDescent="0.25">
      <c r="A6283" s="14" t="str">
        <f>"02479570232"</f>
        <v>02479570232</v>
      </c>
      <c r="B6283" s="14" t="s">
        <v>925</v>
      </c>
      <c r="C6283" s="14" t="s">
        <v>29</v>
      </c>
    </row>
    <row r="6284" spans="1:3" ht="17.25" customHeight="1" x14ac:dyDescent="0.25">
      <c r="A6284" s="14" t="str">
        <f>"02989030230"</f>
        <v>02989030230</v>
      </c>
      <c r="B6284" s="14" t="s">
        <v>556</v>
      </c>
      <c r="C6284" s="14" t="s">
        <v>29</v>
      </c>
    </row>
    <row r="6285" spans="1:3" ht="17.25" customHeight="1" x14ac:dyDescent="0.25">
      <c r="A6285" s="14" t="str">
        <f>"03115470233"</f>
        <v>03115470233</v>
      </c>
      <c r="B6285" s="14" t="s">
        <v>581</v>
      </c>
      <c r="C6285" s="14" t="s">
        <v>29</v>
      </c>
    </row>
    <row r="6286" spans="1:3" ht="17.25" customHeight="1" x14ac:dyDescent="0.25">
      <c r="A6286" s="14" t="str">
        <f>"03298760236"</f>
        <v>03298760236</v>
      </c>
      <c r="B6286" s="14" t="s">
        <v>527</v>
      </c>
      <c r="C6286" s="14" t="s">
        <v>29</v>
      </c>
    </row>
    <row r="6287" spans="1:3" ht="17.25" customHeight="1" x14ac:dyDescent="0.25">
      <c r="A6287" s="14" t="str">
        <f>"02977500236"</f>
        <v>02977500236</v>
      </c>
      <c r="B6287" s="14" t="s">
        <v>544</v>
      </c>
      <c r="C6287" s="14" t="s">
        <v>29</v>
      </c>
    </row>
    <row r="6288" spans="1:3" ht="17.25" customHeight="1" x14ac:dyDescent="0.25">
      <c r="A6288" s="14" t="s">
        <v>2790</v>
      </c>
      <c r="B6288" s="14" t="s">
        <v>2791</v>
      </c>
      <c r="C6288" s="14" t="s">
        <v>29</v>
      </c>
    </row>
    <row r="6289" spans="1:3" ht="17.25" customHeight="1" x14ac:dyDescent="0.25">
      <c r="A6289" s="14" t="str">
        <f>"03934990239"</f>
        <v>03934990239</v>
      </c>
      <c r="B6289" s="14" t="s">
        <v>2827</v>
      </c>
      <c r="C6289" s="14" t="s">
        <v>29</v>
      </c>
    </row>
    <row r="6290" spans="1:3" ht="17.25" customHeight="1" x14ac:dyDescent="0.25">
      <c r="A6290" s="14" t="s">
        <v>519</v>
      </c>
      <c r="B6290" s="14" t="s">
        <v>520</v>
      </c>
      <c r="C6290" s="14" t="s">
        <v>29</v>
      </c>
    </row>
    <row r="6291" spans="1:3" ht="17.25" customHeight="1" x14ac:dyDescent="0.25">
      <c r="A6291" s="14" t="s">
        <v>2935</v>
      </c>
      <c r="B6291" s="14" t="s">
        <v>2936</v>
      </c>
      <c r="C6291" s="14" t="s">
        <v>29</v>
      </c>
    </row>
    <row r="6292" spans="1:3" ht="17.25" customHeight="1" x14ac:dyDescent="0.25">
      <c r="A6292" s="14" t="s">
        <v>681</v>
      </c>
      <c r="B6292" s="14" t="s">
        <v>682</v>
      </c>
      <c r="C6292" s="14" t="s">
        <v>29</v>
      </c>
    </row>
    <row r="6293" spans="1:3" ht="17.25" customHeight="1" x14ac:dyDescent="0.25">
      <c r="A6293" s="14" t="s">
        <v>2933</v>
      </c>
      <c r="B6293" s="14" t="s">
        <v>2934</v>
      </c>
      <c r="C6293" s="14" t="s">
        <v>29</v>
      </c>
    </row>
    <row r="6294" spans="1:3" ht="17.25" customHeight="1" x14ac:dyDescent="0.25">
      <c r="A6294" s="14" t="str">
        <f>"02608760233"</f>
        <v>02608760233</v>
      </c>
      <c r="B6294" s="14" t="s">
        <v>4134</v>
      </c>
      <c r="C6294" s="14" t="s">
        <v>29</v>
      </c>
    </row>
    <row r="6295" spans="1:3" ht="17.25" customHeight="1" x14ac:dyDescent="0.25">
      <c r="A6295" s="14" t="s">
        <v>2632</v>
      </c>
      <c r="B6295" s="14" t="s">
        <v>2633</v>
      </c>
      <c r="C6295" s="14" t="s">
        <v>29</v>
      </c>
    </row>
    <row r="6296" spans="1:3" ht="17.25" customHeight="1" x14ac:dyDescent="0.25">
      <c r="A6296" s="14" t="s">
        <v>569</v>
      </c>
      <c r="B6296" s="14" t="s">
        <v>570</v>
      </c>
      <c r="C6296" s="14" t="s">
        <v>29</v>
      </c>
    </row>
    <row r="6297" spans="1:3" ht="17.25" customHeight="1" x14ac:dyDescent="0.25">
      <c r="A6297" s="14" t="s">
        <v>525</v>
      </c>
      <c r="B6297" s="14" t="s">
        <v>526</v>
      </c>
      <c r="C6297" s="14" t="s">
        <v>29</v>
      </c>
    </row>
    <row r="6298" spans="1:3" ht="17.25" customHeight="1" x14ac:dyDescent="0.25">
      <c r="A6298" s="14" t="s">
        <v>5933</v>
      </c>
      <c r="B6298" s="14" t="s">
        <v>5934</v>
      </c>
      <c r="C6298" s="14" t="s">
        <v>29</v>
      </c>
    </row>
    <row r="6299" spans="1:3" ht="17.25" customHeight="1" x14ac:dyDescent="0.25">
      <c r="A6299" s="14" t="str">
        <f>"00222640237"</f>
        <v>00222640237</v>
      </c>
      <c r="B6299" s="14" t="s">
        <v>7143</v>
      </c>
      <c r="C6299" s="14" t="s">
        <v>29</v>
      </c>
    </row>
    <row r="6300" spans="1:3" ht="17.25" customHeight="1" x14ac:dyDescent="0.25">
      <c r="A6300" s="14" t="s">
        <v>6379</v>
      </c>
      <c r="B6300" s="14" t="s">
        <v>6380</v>
      </c>
      <c r="C6300" s="14" t="s">
        <v>29</v>
      </c>
    </row>
    <row r="6301" spans="1:3" ht="17.25" customHeight="1" x14ac:dyDescent="0.25">
      <c r="A6301" s="14" t="s">
        <v>683</v>
      </c>
      <c r="B6301" s="14" t="s">
        <v>684</v>
      </c>
      <c r="C6301" s="14" t="s">
        <v>29</v>
      </c>
    </row>
    <row r="6302" spans="1:3" ht="17.25" customHeight="1" x14ac:dyDescent="0.25">
      <c r="A6302" s="14" t="str">
        <f>"02997380239"</f>
        <v>02997380239</v>
      </c>
      <c r="B6302" s="14" t="s">
        <v>535</v>
      </c>
      <c r="C6302" s="14" t="s">
        <v>29</v>
      </c>
    </row>
    <row r="6303" spans="1:3" ht="17.25" customHeight="1" x14ac:dyDescent="0.25">
      <c r="A6303" s="14" t="str">
        <f>"02274580238"</f>
        <v>02274580238</v>
      </c>
      <c r="B6303" s="14" t="s">
        <v>946</v>
      </c>
      <c r="C6303" s="14" t="s">
        <v>29</v>
      </c>
    </row>
    <row r="6304" spans="1:3" ht="17.25" customHeight="1" x14ac:dyDescent="0.25">
      <c r="A6304" s="14" t="str">
        <f>"00695600239"</f>
        <v>00695600239</v>
      </c>
      <c r="B6304" s="14" t="s">
        <v>866</v>
      </c>
      <c r="C6304" s="14" t="s">
        <v>29</v>
      </c>
    </row>
    <row r="6305" spans="1:3" ht="17.25" customHeight="1" x14ac:dyDescent="0.25">
      <c r="A6305" s="14" t="s">
        <v>536</v>
      </c>
      <c r="B6305" s="14" t="s">
        <v>537</v>
      </c>
      <c r="C6305" s="14" t="s">
        <v>29</v>
      </c>
    </row>
    <row r="6306" spans="1:3" ht="17.25" customHeight="1" x14ac:dyDescent="0.25">
      <c r="A6306" s="14" t="s">
        <v>2824</v>
      </c>
      <c r="B6306" s="14" t="s">
        <v>2825</v>
      </c>
      <c r="C6306" s="14" t="s">
        <v>29</v>
      </c>
    </row>
    <row r="6307" spans="1:3" ht="17.25" customHeight="1" x14ac:dyDescent="0.25">
      <c r="A6307" s="14" t="s">
        <v>2849</v>
      </c>
      <c r="B6307" s="14" t="s">
        <v>2850</v>
      </c>
      <c r="C6307" s="14" t="s">
        <v>29</v>
      </c>
    </row>
    <row r="6308" spans="1:3" ht="17.25" customHeight="1" x14ac:dyDescent="0.25">
      <c r="A6308" s="14" t="str">
        <f>"03993780232"</f>
        <v>03993780232</v>
      </c>
      <c r="B6308" s="14" t="s">
        <v>1346</v>
      </c>
      <c r="C6308" s="14" t="s">
        <v>29</v>
      </c>
    </row>
    <row r="6309" spans="1:3" ht="17.25" customHeight="1" x14ac:dyDescent="0.25">
      <c r="A6309" s="14" t="s">
        <v>5918</v>
      </c>
      <c r="B6309" s="14" t="s">
        <v>5919</v>
      </c>
      <c r="C6309" s="14" t="s">
        <v>29</v>
      </c>
    </row>
    <row r="6310" spans="1:3" ht="17.25" customHeight="1" x14ac:dyDescent="0.25">
      <c r="A6310" s="14" t="s">
        <v>4986</v>
      </c>
      <c r="B6310" s="14" t="s">
        <v>4987</v>
      </c>
      <c r="C6310" s="14" t="s">
        <v>29</v>
      </c>
    </row>
    <row r="6311" spans="1:3" ht="17.25" customHeight="1" x14ac:dyDescent="0.25">
      <c r="A6311" s="14" t="s">
        <v>4984</v>
      </c>
      <c r="B6311" s="14" t="s">
        <v>4985</v>
      </c>
      <c r="C6311" s="14" t="s">
        <v>29</v>
      </c>
    </row>
    <row r="6312" spans="1:3" ht="17.25" customHeight="1" x14ac:dyDescent="0.25">
      <c r="A6312" s="14" t="s">
        <v>539</v>
      </c>
      <c r="B6312" s="14" t="s">
        <v>540</v>
      </c>
      <c r="C6312" s="14" t="s">
        <v>29</v>
      </c>
    </row>
    <row r="6313" spans="1:3" ht="17.25" customHeight="1" x14ac:dyDescent="0.25">
      <c r="A6313" s="14" t="s">
        <v>542</v>
      </c>
      <c r="B6313" s="14" t="s">
        <v>543</v>
      </c>
      <c r="C6313" s="14" t="s">
        <v>29</v>
      </c>
    </row>
    <row r="6314" spans="1:3" ht="17.25" customHeight="1" x14ac:dyDescent="0.25">
      <c r="A6314" s="14" t="str">
        <f>"02271220234"</f>
        <v>02271220234</v>
      </c>
      <c r="B6314" s="14" t="s">
        <v>10170</v>
      </c>
      <c r="C6314" s="14" t="s">
        <v>29</v>
      </c>
    </row>
    <row r="6315" spans="1:3" ht="17.25" customHeight="1" x14ac:dyDescent="0.25">
      <c r="A6315" s="14" t="s">
        <v>888</v>
      </c>
      <c r="B6315" s="14" t="s">
        <v>889</v>
      </c>
      <c r="C6315" s="14" t="s">
        <v>29</v>
      </c>
    </row>
    <row r="6316" spans="1:3" ht="17.25" customHeight="1" x14ac:dyDescent="0.25">
      <c r="A6316" s="14" t="s">
        <v>10119</v>
      </c>
      <c r="B6316" s="14" t="s">
        <v>10120</v>
      </c>
      <c r="C6316" s="14" t="s">
        <v>29</v>
      </c>
    </row>
    <row r="6317" spans="1:3" ht="17.25" customHeight="1" x14ac:dyDescent="0.25">
      <c r="A6317" s="14" t="s">
        <v>10167</v>
      </c>
      <c r="B6317" s="14" t="s">
        <v>10168</v>
      </c>
      <c r="C6317" s="14" t="s">
        <v>29</v>
      </c>
    </row>
    <row r="6318" spans="1:3" ht="17.25" customHeight="1" x14ac:dyDescent="0.25">
      <c r="A6318" s="14" t="s">
        <v>545</v>
      </c>
      <c r="B6318" s="14" t="s">
        <v>546</v>
      </c>
      <c r="C6318" s="14" t="s">
        <v>29</v>
      </c>
    </row>
    <row r="6319" spans="1:3" ht="17.25" customHeight="1" x14ac:dyDescent="0.25">
      <c r="A6319" s="14" t="str">
        <f>"04253510236"</f>
        <v>04253510236</v>
      </c>
      <c r="B6319" s="14" t="s">
        <v>547</v>
      </c>
      <c r="C6319" s="14" t="s">
        <v>29</v>
      </c>
    </row>
    <row r="6320" spans="1:3" ht="17.25" customHeight="1" x14ac:dyDescent="0.25">
      <c r="A6320" s="14" t="s">
        <v>2853</v>
      </c>
      <c r="B6320" s="14" t="s">
        <v>2854</v>
      </c>
      <c r="C6320" s="14" t="s">
        <v>29</v>
      </c>
    </row>
    <row r="6321" spans="1:3" ht="17.25" customHeight="1" x14ac:dyDescent="0.25">
      <c r="A6321" s="14" t="s">
        <v>548</v>
      </c>
      <c r="B6321" s="14" t="s">
        <v>549</v>
      </c>
      <c r="C6321" s="14" t="s">
        <v>29</v>
      </c>
    </row>
    <row r="6322" spans="1:3" ht="17.25" customHeight="1" x14ac:dyDescent="0.25">
      <c r="A6322" s="14" t="str">
        <f>"02275830236"</f>
        <v>02275830236</v>
      </c>
      <c r="B6322" s="14" t="s">
        <v>550</v>
      </c>
      <c r="C6322" s="14" t="s">
        <v>29</v>
      </c>
    </row>
    <row r="6323" spans="1:3" ht="17.25" customHeight="1" x14ac:dyDescent="0.25">
      <c r="A6323" s="14" t="str">
        <f>"03180030235"</f>
        <v>03180030235</v>
      </c>
      <c r="B6323" s="14" t="s">
        <v>5046</v>
      </c>
      <c r="C6323" s="14" t="s">
        <v>29</v>
      </c>
    </row>
    <row r="6324" spans="1:3" ht="17.25" customHeight="1" x14ac:dyDescent="0.25">
      <c r="A6324" s="14" t="s">
        <v>839</v>
      </c>
      <c r="B6324" s="14" t="s">
        <v>840</v>
      </c>
      <c r="C6324" s="14" t="s">
        <v>29</v>
      </c>
    </row>
    <row r="6325" spans="1:3" ht="17.25" customHeight="1" x14ac:dyDescent="0.25">
      <c r="A6325" s="14" t="s">
        <v>2999</v>
      </c>
      <c r="B6325" s="14" t="s">
        <v>3000</v>
      </c>
      <c r="C6325" s="14" t="s">
        <v>29</v>
      </c>
    </row>
    <row r="6326" spans="1:3" ht="17.25" customHeight="1" x14ac:dyDescent="0.25">
      <c r="A6326" s="14" t="s">
        <v>2033</v>
      </c>
      <c r="B6326" s="14" t="s">
        <v>2034</v>
      </c>
      <c r="C6326" s="14" t="s">
        <v>29</v>
      </c>
    </row>
    <row r="6327" spans="1:3" ht="17.25" customHeight="1" x14ac:dyDescent="0.25">
      <c r="A6327" s="14" t="s">
        <v>2855</v>
      </c>
      <c r="B6327" s="14" t="s">
        <v>2856</v>
      </c>
      <c r="C6327" s="14" t="s">
        <v>29</v>
      </c>
    </row>
    <row r="6328" spans="1:3" ht="17.25" customHeight="1" x14ac:dyDescent="0.25">
      <c r="A6328" s="14" t="s">
        <v>554</v>
      </c>
      <c r="B6328" s="14" t="s">
        <v>555</v>
      </c>
      <c r="C6328" s="14" t="s">
        <v>29</v>
      </c>
    </row>
    <row r="6329" spans="1:3" ht="17.25" customHeight="1" x14ac:dyDescent="0.25">
      <c r="A6329" s="14" t="str">
        <f>"03302740232"</f>
        <v>03302740232</v>
      </c>
      <c r="B6329" s="14" t="s">
        <v>557</v>
      </c>
      <c r="C6329" s="14" t="s">
        <v>29</v>
      </c>
    </row>
    <row r="6330" spans="1:3" ht="17.25" customHeight="1" x14ac:dyDescent="0.25">
      <c r="A6330" s="14" t="str">
        <f>"03524110230"</f>
        <v>03524110230</v>
      </c>
      <c r="B6330" s="14" t="s">
        <v>678</v>
      </c>
      <c r="C6330" s="14" t="s">
        <v>29</v>
      </c>
    </row>
    <row r="6331" spans="1:3" ht="17.25" customHeight="1" x14ac:dyDescent="0.25">
      <c r="A6331" s="14" t="s">
        <v>7524</v>
      </c>
      <c r="B6331" s="14" t="s">
        <v>7525</v>
      </c>
      <c r="C6331" s="14" t="s">
        <v>29</v>
      </c>
    </row>
    <row r="6332" spans="1:3" ht="17.25" customHeight="1" x14ac:dyDescent="0.25">
      <c r="A6332" s="14" t="s">
        <v>801</v>
      </c>
      <c r="B6332" s="14" t="s">
        <v>802</v>
      </c>
      <c r="C6332" s="14" t="s">
        <v>29</v>
      </c>
    </row>
    <row r="6333" spans="1:3" ht="17.25" customHeight="1" x14ac:dyDescent="0.25">
      <c r="A6333" s="14" t="s">
        <v>559</v>
      </c>
      <c r="B6333" s="14" t="s">
        <v>560</v>
      </c>
      <c r="C6333" s="14" t="s">
        <v>29</v>
      </c>
    </row>
    <row r="6334" spans="1:3" ht="17.25" customHeight="1" x14ac:dyDescent="0.25">
      <c r="A6334" s="14" t="s">
        <v>2792</v>
      </c>
      <c r="B6334" s="14" t="s">
        <v>2793</v>
      </c>
      <c r="C6334" s="14" t="s">
        <v>29</v>
      </c>
    </row>
    <row r="6335" spans="1:3" ht="17.25" customHeight="1" x14ac:dyDescent="0.25">
      <c r="A6335" s="14" t="s">
        <v>2794</v>
      </c>
      <c r="B6335" s="14" t="s">
        <v>2795</v>
      </c>
      <c r="C6335" s="14" t="s">
        <v>29</v>
      </c>
    </row>
    <row r="6336" spans="1:3" ht="17.25" customHeight="1" x14ac:dyDescent="0.25">
      <c r="A6336" s="14" t="str">
        <f>"01606130282"</f>
        <v>01606130282</v>
      </c>
      <c r="B6336" s="14" t="s">
        <v>7925</v>
      </c>
      <c r="C6336" s="14" t="s">
        <v>29</v>
      </c>
    </row>
    <row r="6337" spans="1:3" ht="17.25" customHeight="1" x14ac:dyDescent="0.25">
      <c r="A6337" s="14" t="s">
        <v>561</v>
      </c>
      <c r="B6337" s="14" t="s">
        <v>562</v>
      </c>
      <c r="C6337" s="14" t="s">
        <v>29</v>
      </c>
    </row>
    <row r="6338" spans="1:3" ht="17.25" customHeight="1" x14ac:dyDescent="0.25">
      <c r="A6338" s="14" t="str">
        <f>"01254120239"</f>
        <v>01254120239</v>
      </c>
      <c r="B6338" s="14" t="s">
        <v>563</v>
      </c>
      <c r="C6338" s="14" t="s">
        <v>29</v>
      </c>
    </row>
    <row r="6339" spans="1:3" ht="17.25" customHeight="1" x14ac:dyDescent="0.25">
      <c r="A6339" s="14" t="str">
        <f>"00182520270"</f>
        <v>00182520270</v>
      </c>
      <c r="B6339" s="14" t="s">
        <v>564</v>
      </c>
      <c r="C6339" s="14" t="s">
        <v>29</v>
      </c>
    </row>
    <row r="6340" spans="1:3" ht="17.25" customHeight="1" x14ac:dyDescent="0.25">
      <c r="A6340" s="14" t="str">
        <f>"03614260234"</f>
        <v>03614260234</v>
      </c>
      <c r="B6340" s="14" t="s">
        <v>1350</v>
      </c>
      <c r="C6340" s="14" t="s">
        <v>29</v>
      </c>
    </row>
    <row r="6341" spans="1:3" ht="17.25" customHeight="1" x14ac:dyDescent="0.25">
      <c r="A6341" s="14" t="s">
        <v>2818</v>
      </c>
      <c r="B6341" s="14" t="s">
        <v>2819</v>
      </c>
      <c r="C6341" s="14" t="s">
        <v>29</v>
      </c>
    </row>
    <row r="6342" spans="1:3" ht="17.25" customHeight="1" x14ac:dyDescent="0.25">
      <c r="A6342" s="14" t="s">
        <v>6737</v>
      </c>
      <c r="B6342" s="14" t="s">
        <v>6738</v>
      </c>
      <c r="C6342" s="14" t="s">
        <v>29</v>
      </c>
    </row>
    <row r="6343" spans="1:3" ht="17.25" customHeight="1" x14ac:dyDescent="0.25">
      <c r="A6343" s="14" t="s">
        <v>2861</v>
      </c>
      <c r="B6343" s="14" t="s">
        <v>2862</v>
      </c>
      <c r="C6343" s="14" t="s">
        <v>29</v>
      </c>
    </row>
    <row r="6344" spans="1:3" ht="17.25" customHeight="1" x14ac:dyDescent="0.25">
      <c r="A6344" s="14" t="s">
        <v>1160</v>
      </c>
      <c r="B6344" s="14" t="s">
        <v>1161</v>
      </c>
      <c r="C6344" s="14" t="s">
        <v>29</v>
      </c>
    </row>
    <row r="6345" spans="1:3" ht="17.25" customHeight="1" x14ac:dyDescent="0.25">
      <c r="A6345" s="14" t="s">
        <v>566</v>
      </c>
      <c r="B6345" s="14" t="s">
        <v>567</v>
      </c>
      <c r="C6345" s="14" t="s">
        <v>29</v>
      </c>
    </row>
    <row r="6346" spans="1:3" ht="17.25" customHeight="1" x14ac:dyDescent="0.25">
      <c r="A6346" s="14" t="str">
        <f>"00931290233"</f>
        <v>00931290233</v>
      </c>
      <c r="B6346" s="14" t="s">
        <v>568</v>
      </c>
      <c r="C6346" s="14" t="s">
        <v>29</v>
      </c>
    </row>
    <row r="6347" spans="1:3" ht="17.25" customHeight="1" x14ac:dyDescent="0.25">
      <c r="A6347" s="14" t="s">
        <v>3311</v>
      </c>
      <c r="B6347" s="14" t="s">
        <v>3312</v>
      </c>
      <c r="C6347" s="14" t="s">
        <v>29</v>
      </c>
    </row>
    <row r="6348" spans="1:3" ht="17.25" customHeight="1" x14ac:dyDescent="0.25">
      <c r="A6348" s="14" t="str">
        <f>"00911680239"</f>
        <v>00911680239</v>
      </c>
      <c r="B6348" s="14" t="s">
        <v>2909</v>
      </c>
      <c r="C6348" s="14" t="s">
        <v>29</v>
      </c>
    </row>
    <row r="6349" spans="1:3" ht="17.25" customHeight="1" x14ac:dyDescent="0.25">
      <c r="A6349" s="14" t="s">
        <v>2803</v>
      </c>
      <c r="B6349" s="14" t="s">
        <v>2804</v>
      </c>
      <c r="C6349" s="14" t="s">
        <v>29</v>
      </c>
    </row>
    <row r="6350" spans="1:3" ht="17.25" customHeight="1" x14ac:dyDescent="0.25">
      <c r="A6350" s="14" t="s">
        <v>2868</v>
      </c>
      <c r="B6350" s="14" t="s">
        <v>2869</v>
      </c>
      <c r="C6350" s="14" t="s">
        <v>29</v>
      </c>
    </row>
    <row r="6351" spans="1:3" ht="17.25" customHeight="1" x14ac:dyDescent="0.25">
      <c r="A6351" s="14" t="s">
        <v>1337</v>
      </c>
      <c r="B6351" s="14" t="s">
        <v>1338</v>
      </c>
      <c r="C6351" s="14" t="s">
        <v>29</v>
      </c>
    </row>
    <row r="6352" spans="1:3" ht="17.25" customHeight="1" x14ac:dyDescent="0.25">
      <c r="A6352" s="14" t="s">
        <v>571</v>
      </c>
      <c r="B6352" s="14" t="s">
        <v>572</v>
      </c>
      <c r="C6352" s="14" t="s">
        <v>29</v>
      </c>
    </row>
    <row r="6353" spans="1:3" ht="17.25" customHeight="1" x14ac:dyDescent="0.25">
      <c r="A6353" s="14" t="str">
        <f>"00670400233"</f>
        <v>00670400233</v>
      </c>
      <c r="B6353" s="14" t="s">
        <v>4133</v>
      </c>
      <c r="C6353" s="14" t="s">
        <v>29</v>
      </c>
    </row>
    <row r="6354" spans="1:3" ht="17.25" customHeight="1" x14ac:dyDescent="0.25">
      <c r="A6354" s="14" t="str">
        <f>"02564590236"</f>
        <v>02564590236</v>
      </c>
      <c r="B6354" s="14" t="s">
        <v>2828</v>
      </c>
      <c r="C6354" s="14" t="s">
        <v>29</v>
      </c>
    </row>
    <row r="6355" spans="1:3" ht="17.25" customHeight="1" x14ac:dyDescent="0.25">
      <c r="A6355" s="14" t="str">
        <f>"01555490232"</f>
        <v>01555490232</v>
      </c>
      <c r="B6355" s="14" t="s">
        <v>577</v>
      </c>
      <c r="C6355" s="14" t="s">
        <v>29</v>
      </c>
    </row>
    <row r="6356" spans="1:3" ht="17.25" customHeight="1" x14ac:dyDescent="0.25">
      <c r="A6356" s="14" t="str">
        <f>"02628200236"</f>
        <v>02628200236</v>
      </c>
      <c r="B6356" s="14" t="s">
        <v>7429</v>
      </c>
      <c r="C6356" s="14" t="s">
        <v>29</v>
      </c>
    </row>
    <row r="6357" spans="1:3" ht="17.25" customHeight="1" x14ac:dyDescent="0.25">
      <c r="A6357" s="14" t="str">
        <f>"01727030387"</f>
        <v>01727030387</v>
      </c>
      <c r="B6357" s="14" t="s">
        <v>4023</v>
      </c>
      <c r="C6357" s="14" t="s">
        <v>29</v>
      </c>
    </row>
    <row r="6358" spans="1:3" ht="17.25" customHeight="1" x14ac:dyDescent="0.25">
      <c r="A6358" s="14" t="str">
        <f>"02057300234"</f>
        <v>02057300234</v>
      </c>
      <c r="B6358" s="14" t="s">
        <v>924</v>
      </c>
      <c r="C6358" s="14" t="s">
        <v>29</v>
      </c>
    </row>
    <row r="6359" spans="1:3" ht="17.25" customHeight="1" x14ac:dyDescent="0.25">
      <c r="A6359" s="14" t="str">
        <f>"00601910235"</f>
        <v>00601910235</v>
      </c>
      <c r="B6359" s="14" t="s">
        <v>4024</v>
      </c>
      <c r="C6359" s="14" t="s">
        <v>29</v>
      </c>
    </row>
    <row r="6360" spans="1:3" ht="17.25" customHeight="1" x14ac:dyDescent="0.25">
      <c r="A6360" s="14" t="str">
        <f>"01284530233"</f>
        <v>01284530233</v>
      </c>
      <c r="B6360" s="14" t="s">
        <v>4854</v>
      </c>
      <c r="C6360" s="14" t="s">
        <v>29</v>
      </c>
    </row>
    <row r="6361" spans="1:3" ht="17.25" customHeight="1" x14ac:dyDescent="0.25">
      <c r="A6361" s="14" t="str">
        <f>"03761730237"</f>
        <v>03761730237</v>
      </c>
      <c r="B6361" s="14" t="s">
        <v>101</v>
      </c>
      <c r="C6361" s="14" t="s">
        <v>29</v>
      </c>
    </row>
    <row r="6362" spans="1:3" ht="17.25" customHeight="1" x14ac:dyDescent="0.25">
      <c r="A6362" s="14" t="str">
        <f>"02657730236"</f>
        <v>02657730236</v>
      </c>
      <c r="B6362" s="14" t="s">
        <v>575</v>
      </c>
      <c r="C6362" s="14" t="s">
        <v>29</v>
      </c>
    </row>
    <row r="6363" spans="1:3" ht="17.25" customHeight="1" x14ac:dyDescent="0.25">
      <c r="A6363" s="14" t="str">
        <f>"02990250231"</f>
        <v>02990250231</v>
      </c>
      <c r="B6363" s="14" t="s">
        <v>10284</v>
      </c>
      <c r="C6363" s="14" t="s">
        <v>29</v>
      </c>
    </row>
    <row r="6364" spans="1:3" ht="17.25" customHeight="1" x14ac:dyDescent="0.25">
      <c r="A6364" s="14" t="str">
        <f>"04133710238"</f>
        <v>04133710238</v>
      </c>
      <c r="B6364" s="14" t="s">
        <v>513</v>
      </c>
      <c r="C6364" s="14" t="s">
        <v>29</v>
      </c>
    </row>
    <row r="6365" spans="1:3" ht="17.25" customHeight="1" x14ac:dyDescent="0.25">
      <c r="A6365" s="14" t="str">
        <f>"04172590236"</f>
        <v>04172590236</v>
      </c>
      <c r="B6365" s="14" t="s">
        <v>518</v>
      </c>
      <c r="C6365" s="14" t="s">
        <v>29</v>
      </c>
    </row>
    <row r="6366" spans="1:3" ht="17.25" customHeight="1" x14ac:dyDescent="0.25">
      <c r="A6366" s="14">
        <v>80017290208</v>
      </c>
      <c r="B6366" s="14" t="s">
        <v>10169</v>
      </c>
      <c r="C6366" s="14" t="s">
        <v>29</v>
      </c>
    </row>
    <row r="6367" spans="1:3" ht="17.25" customHeight="1" x14ac:dyDescent="0.25">
      <c r="A6367" s="14" t="str">
        <f>"04077990234"</f>
        <v>04077990234</v>
      </c>
      <c r="B6367" s="14" t="s">
        <v>532</v>
      </c>
      <c r="C6367" s="14" t="s">
        <v>29</v>
      </c>
    </row>
    <row r="6368" spans="1:3" ht="17.25" customHeight="1" x14ac:dyDescent="0.25">
      <c r="A6368" s="14" t="str">
        <f>"00811970235"</f>
        <v>00811970235</v>
      </c>
      <c r="B6368" s="14" t="s">
        <v>10118</v>
      </c>
      <c r="C6368" s="14" t="s">
        <v>29</v>
      </c>
    </row>
    <row r="6369" spans="1:3" ht="17.25" customHeight="1" x14ac:dyDescent="0.25">
      <c r="A6369" s="14" t="str">
        <f>"01621770203"</f>
        <v>01621770203</v>
      </c>
      <c r="B6369" s="14" t="s">
        <v>10205</v>
      </c>
      <c r="C6369" s="14" t="s">
        <v>29</v>
      </c>
    </row>
    <row r="6370" spans="1:3" ht="17.25" customHeight="1" x14ac:dyDescent="0.25">
      <c r="A6370" s="14" t="str">
        <f>"03922790237"</f>
        <v>03922790237</v>
      </c>
      <c r="B6370" s="14" t="s">
        <v>553</v>
      </c>
      <c r="C6370" s="14" t="s">
        <v>29</v>
      </c>
    </row>
    <row r="6371" spans="1:3" ht="17.25" customHeight="1" x14ac:dyDescent="0.25">
      <c r="A6371" s="14" t="str">
        <f>"02660100237"</f>
        <v>02660100237</v>
      </c>
      <c r="B6371" s="14" t="s">
        <v>2831</v>
      </c>
      <c r="C6371" s="14" t="s">
        <v>29</v>
      </c>
    </row>
    <row r="6372" spans="1:3" ht="17.25" customHeight="1" x14ac:dyDescent="0.25">
      <c r="A6372" s="14" t="str">
        <f>"00942090234"</f>
        <v>00942090234</v>
      </c>
      <c r="B6372" s="14" t="s">
        <v>10172</v>
      </c>
      <c r="C6372" s="14" t="s">
        <v>29</v>
      </c>
    </row>
    <row r="6373" spans="1:3" ht="17.25" customHeight="1" x14ac:dyDescent="0.25">
      <c r="A6373" s="14" t="str">
        <f>"03371940234"</f>
        <v>03371940234</v>
      </c>
      <c r="B6373" s="14" t="s">
        <v>573</v>
      </c>
      <c r="C6373" s="14" t="s">
        <v>29</v>
      </c>
    </row>
    <row r="6374" spans="1:3" ht="17.25" customHeight="1" x14ac:dyDescent="0.25">
      <c r="A6374" s="14" t="str">
        <f>"04394840237"</f>
        <v>04394840237</v>
      </c>
      <c r="B6374" s="14" t="s">
        <v>4136</v>
      </c>
      <c r="C6374" s="14" t="s">
        <v>29</v>
      </c>
    </row>
    <row r="6375" spans="1:3" ht="17.25" customHeight="1" x14ac:dyDescent="0.25">
      <c r="A6375" s="14" t="str">
        <f>"03725990232"</f>
        <v>03725990232</v>
      </c>
      <c r="B6375" s="14" t="s">
        <v>574</v>
      </c>
      <c r="C6375" s="14" t="s">
        <v>29</v>
      </c>
    </row>
    <row r="6376" spans="1:3" ht="17.25" customHeight="1" x14ac:dyDescent="0.25">
      <c r="A6376" s="14" t="s">
        <v>2822</v>
      </c>
      <c r="B6376" s="14" t="s">
        <v>2823</v>
      </c>
      <c r="C6376" s="14" t="s">
        <v>29</v>
      </c>
    </row>
    <row r="6377" spans="1:3" ht="17.25" customHeight="1" x14ac:dyDescent="0.25">
      <c r="A6377" s="14" t="str">
        <f>"04044500231"</f>
        <v>04044500231</v>
      </c>
      <c r="B6377" s="14" t="s">
        <v>576</v>
      </c>
      <c r="C6377" s="14" t="s">
        <v>29</v>
      </c>
    </row>
    <row r="6378" spans="1:3" ht="17.25" customHeight="1" x14ac:dyDescent="0.25">
      <c r="A6378" s="14" t="s">
        <v>578</v>
      </c>
      <c r="B6378" s="14" t="s">
        <v>579</v>
      </c>
      <c r="C6378" s="14" t="s">
        <v>29</v>
      </c>
    </row>
    <row r="6379" spans="1:3" ht="17.25" customHeight="1" x14ac:dyDescent="0.25">
      <c r="A6379" s="14" t="str">
        <f>"03754970238"</f>
        <v>03754970238</v>
      </c>
      <c r="B6379" s="14" t="s">
        <v>580</v>
      </c>
      <c r="C6379" s="14" t="s">
        <v>29</v>
      </c>
    </row>
    <row r="6380" spans="1:3" ht="17.25" customHeight="1" x14ac:dyDescent="0.25">
      <c r="A6380" s="14" t="str">
        <f>"03842480232"</f>
        <v>03842480232</v>
      </c>
      <c r="B6380" s="14" t="s">
        <v>113</v>
      </c>
      <c r="C6380" s="14" t="s">
        <v>29</v>
      </c>
    </row>
    <row r="6381" spans="1:3" ht="17.25" customHeight="1" x14ac:dyDescent="0.25">
      <c r="A6381" s="14" t="str">
        <f>"00244660239"</f>
        <v>00244660239</v>
      </c>
      <c r="B6381" s="14" t="s">
        <v>112</v>
      </c>
      <c r="C6381" s="14" t="s">
        <v>29</v>
      </c>
    </row>
    <row r="6382" spans="1:3" ht="17.25" customHeight="1" x14ac:dyDescent="0.25">
      <c r="A6382" s="14" t="s">
        <v>2820</v>
      </c>
      <c r="B6382" s="14" t="s">
        <v>2821</v>
      </c>
      <c r="C6382" s="14" t="s">
        <v>29</v>
      </c>
    </row>
    <row r="6383" spans="1:3" ht="17.25" customHeight="1" x14ac:dyDescent="0.25">
      <c r="A6383" s="14" t="s">
        <v>8830</v>
      </c>
      <c r="B6383" s="14" t="s">
        <v>8831</v>
      </c>
      <c r="C6383" s="14" t="s">
        <v>5014</v>
      </c>
    </row>
    <row r="6384" spans="1:3" ht="17.25" customHeight="1" x14ac:dyDescent="0.25">
      <c r="A6384" s="14" t="s">
        <v>8698</v>
      </c>
      <c r="B6384" s="14" t="s">
        <v>8699</v>
      </c>
      <c r="C6384" s="14" t="s">
        <v>5014</v>
      </c>
    </row>
    <row r="6385" spans="1:3" ht="17.25" customHeight="1" x14ac:dyDescent="0.25">
      <c r="A6385" s="14" t="s">
        <v>8608</v>
      </c>
      <c r="B6385" s="14" t="s">
        <v>8609</v>
      </c>
      <c r="C6385" s="14" t="s">
        <v>5014</v>
      </c>
    </row>
    <row r="6386" spans="1:3" ht="17.25" customHeight="1" x14ac:dyDescent="0.25">
      <c r="A6386" s="14" t="s">
        <v>8648</v>
      </c>
      <c r="B6386" s="14" t="s">
        <v>8649</v>
      </c>
      <c r="C6386" s="14" t="s">
        <v>5014</v>
      </c>
    </row>
    <row r="6387" spans="1:3" ht="17.25" customHeight="1" x14ac:dyDescent="0.25">
      <c r="A6387" s="14" t="s">
        <v>8674</v>
      </c>
      <c r="B6387" s="14" t="s">
        <v>8675</v>
      </c>
      <c r="C6387" s="14" t="s">
        <v>5014</v>
      </c>
    </row>
    <row r="6388" spans="1:3" ht="17.25" customHeight="1" x14ac:dyDescent="0.25">
      <c r="A6388" s="14" t="s">
        <v>8563</v>
      </c>
      <c r="B6388" s="14" t="s">
        <v>8564</v>
      </c>
      <c r="C6388" s="14" t="s">
        <v>5014</v>
      </c>
    </row>
    <row r="6389" spans="1:3" ht="17.25" customHeight="1" x14ac:dyDescent="0.25">
      <c r="A6389" s="14" t="s">
        <v>8927</v>
      </c>
      <c r="B6389" s="14" t="s">
        <v>8564</v>
      </c>
      <c r="C6389" s="14" t="s">
        <v>5014</v>
      </c>
    </row>
    <row r="6390" spans="1:3" ht="17.25" customHeight="1" x14ac:dyDescent="0.25">
      <c r="A6390" s="14" t="s">
        <v>8806</v>
      </c>
      <c r="B6390" s="14" t="s">
        <v>8807</v>
      </c>
      <c r="C6390" s="14" t="s">
        <v>5014</v>
      </c>
    </row>
    <row r="6391" spans="1:3" ht="17.25" customHeight="1" x14ac:dyDescent="0.25">
      <c r="A6391" s="14" t="s">
        <v>7549</v>
      </c>
      <c r="B6391" s="14" t="s">
        <v>7550</v>
      </c>
      <c r="C6391" s="14" t="s">
        <v>5014</v>
      </c>
    </row>
    <row r="6392" spans="1:3" ht="17.25" customHeight="1" x14ac:dyDescent="0.25">
      <c r="A6392" s="14" t="s">
        <v>10215</v>
      </c>
      <c r="B6392" s="14" t="s">
        <v>10216</v>
      </c>
      <c r="C6392" s="14" t="s">
        <v>5014</v>
      </c>
    </row>
    <row r="6393" spans="1:3" ht="17.25" customHeight="1" x14ac:dyDescent="0.25">
      <c r="A6393" s="14" t="s">
        <v>8638</v>
      </c>
      <c r="B6393" s="14" t="s">
        <v>8639</v>
      </c>
      <c r="C6393" s="14" t="s">
        <v>5014</v>
      </c>
    </row>
    <row r="6394" spans="1:3" ht="17.25" customHeight="1" x14ac:dyDescent="0.25">
      <c r="A6394" s="14" t="s">
        <v>8583</v>
      </c>
      <c r="B6394" s="14" t="s">
        <v>8584</v>
      </c>
      <c r="C6394" s="14" t="s">
        <v>5014</v>
      </c>
    </row>
    <row r="6395" spans="1:3" ht="17.25" customHeight="1" x14ac:dyDescent="0.25">
      <c r="A6395" s="14" t="s">
        <v>8646</v>
      </c>
      <c r="B6395" s="14" t="s">
        <v>8647</v>
      </c>
      <c r="C6395" s="14" t="s">
        <v>5014</v>
      </c>
    </row>
    <row r="6396" spans="1:3" ht="17.25" customHeight="1" x14ac:dyDescent="0.25">
      <c r="A6396" s="14" t="s">
        <v>8640</v>
      </c>
      <c r="B6396" s="14" t="s">
        <v>8641</v>
      </c>
      <c r="C6396" s="14" t="s">
        <v>5014</v>
      </c>
    </row>
    <row r="6397" spans="1:3" ht="17.25" customHeight="1" x14ac:dyDescent="0.25">
      <c r="A6397" s="14" t="s">
        <v>10207</v>
      </c>
      <c r="B6397" s="14" t="s">
        <v>10208</v>
      </c>
      <c r="C6397" s="14" t="s">
        <v>5014</v>
      </c>
    </row>
    <row r="6398" spans="1:3" ht="17.25" customHeight="1" x14ac:dyDescent="0.25">
      <c r="A6398" s="14" t="s">
        <v>8621</v>
      </c>
      <c r="B6398" s="14" t="s">
        <v>8622</v>
      </c>
      <c r="C6398" s="14" t="s">
        <v>5014</v>
      </c>
    </row>
    <row r="6399" spans="1:3" ht="17.25" customHeight="1" x14ac:dyDescent="0.25">
      <c r="A6399" s="14" t="s">
        <v>8966</v>
      </c>
      <c r="B6399" s="14" t="s">
        <v>8967</v>
      </c>
      <c r="C6399" s="14" t="s">
        <v>5014</v>
      </c>
    </row>
    <row r="6400" spans="1:3" ht="17.25" customHeight="1" x14ac:dyDescent="0.25">
      <c r="A6400" s="14" t="s">
        <v>8587</v>
      </c>
      <c r="B6400" s="14" t="s">
        <v>8588</v>
      </c>
      <c r="C6400" s="14" t="s">
        <v>5014</v>
      </c>
    </row>
    <row r="6401" spans="1:3" ht="17.25" customHeight="1" x14ac:dyDescent="0.25">
      <c r="A6401" s="14" t="s">
        <v>8554</v>
      </c>
      <c r="B6401" s="14" t="s">
        <v>8555</v>
      </c>
      <c r="C6401" s="14" t="s">
        <v>5014</v>
      </c>
    </row>
    <row r="6402" spans="1:3" ht="17.25" customHeight="1" x14ac:dyDescent="0.25">
      <c r="A6402" s="14" t="s">
        <v>8663</v>
      </c>
      <c r="B6402" s="14" t="s">
        <v>8664</v>
      </c>
      <c r="C6402" s="14" t="s">
        <v>5014</v>
      </c>
    </row>
    <row r="6403" spans="1:3" ht="17.25" customHeight="1" x14ac:dyDescent="0.25">
      <c r="A6403" s="14" t="s">
        <v>8632</v>
      </c>
      <c r="B6403" s="14" t="s">
        <v>8633</v>
      </c>
      <c r="C6403" s="14" t="s">
        <v>5014</v>
      </c>
    </row>
    <row r="6404" spans="1:3" ht="17.25" customHeight="1" x14ac:dyDescent="0.25">
      <c r="A6404" s="14" t="s">
        <v>8676</v>
      </c>
      <c r="B6404" s="14" t="s">
        <v>8677</v>
      </c>
      <c r="C6404" s="14" t="s">
        <v>5014</v>
      </c>
    </row>
    <row r="6405" spans="1:3" ht="17.25" customHeight="1" x14ac:dyDescent="0.25">
      <c r="A6405" s="14" t="s">
        <v>8785</v>
      </c>
      <c r="B6405" s="14" t="s">
        <v>8786</v>
      </c>
      <c r="C6405" s="14" t="s">
        <v>5014</v>
      </c>
    </row>
    <row r="6406" spans="1:3" ht="17.25" customHeight="1" x14ac:dyDescent="0.25">
      <c r="A6406" s="14" t="s">
        <v>8581</v>
      </c>
      <c r="B6406" s="14" t="s">
        <v>8582</v>
      </c>
      <c r="C6406" s="14" t="s">
        <v>5014</v>
      </c>
    </row>
    <row r="6407" spans="1:3" ht="17.25" customHeight="1" x14ac:dyDescent="0.25">
      <c r="A6407" s="14" t="str">
        <f>"01985120797"</f>
        <v>01985120797</v>
      </c>
      <c r="B6407" s="14" t="s">
        <v>5770</v>
      </c>
      <c r="C6407" s="14" t="s">
        <v>5014</v>
      </c>
    </row>
    <row r="6408" spans="1:3" ht="17.25" customHeight="1" x14ac:dyDescent="0.25">
      <c r="A6408" s="14" t="s">
        <v>8603</v>
      </c>
      <c r="B6408" s="14" t="s">
        <v>8604</v>
      </c>
      <c r="C6408" s="14" t="s">
        <v>5014</v>
      </c>
    </row>
    <row r="6409" spans="1:3" ht="17.25" customHeight="1" x14ac:dyDescent="0.25">
      <c r="A6409" s="14" t="s">
        <v>8781</v>
      </c>
      <c r="B6409" s="14" t="s">
        <v>8782</v>
      </c>
      <c r="C6409" s="14" t="s">
        <v>5014</v>
      </c>
    </row>
    <row r="6410" spans="1:3" ht="17.25" customHeight="1" x14ac:dyDescent="0.25">
      <c r="A6410" s="14" t="s">
        <v>8561</v>
      </c>
      <c r="B6410" s="14" t="s">
        <v>8562</v>
      </c>
      <c r="C6410" s="14" t="s">
        <v>5014</v>
      </c>
    </row>
    <row r="6411" spans="1:3" ht="17.25" customHeight="1" x14ac:dyDescent="0.25">
      <c r="A6411" s="14" t="s">
        <v>8968</v>
      </c>
      <c r="B6411" s="14" t="s">
        <v>8969</v>
      </c>
      <c r="C6411" s="14" t="s">
        <v>5014</v>
      </c>
    </row>
    <row r="6412" spans="1:3" ht="17.25" customHeight="1" x14ac:dyDescent="0.25">
      <c r="A6412" s="14" t="s">
        <v>8634</v>
      </c>
      <c r="B6412" s="14" t="s">
        <v>8635</v>
      </c>
      <c r="C6412" s="14" t="s">
        <v>5014</v>
      </c>
    </row>
    <row r="6413" spans="1:3" ht="17.25" customHeight="1" x14ac:dyDescent="0.25">
      <c r="A6413" s="14" t="s">
        <v>8618</v>
      </c>
      <c r="B6413" s="14" t="s">
        <v>8619</v>
      </c>
      <c r="C6413" s="14" t="s">
        <v>5014</v>
      </c>
    </row>
    <row r="6414" spans="1:3" ht="17.25" customHeight="1" x14ac:dyDescent="0.25">
      <c r="A6414" s="14" t="s">
        <v>8541</v>
      </c>
      <c r="B6414" s="14" t="s">
        <v>8542</v>
      </c>
      <c r="C6414" s="14" t="s">
        <v>5014</v>
      </c>
    </row>
    <row r="6415" spans="1:3" ht="17.25" customHeight="1" x14ac:dyDescent="0.25">
      <c r="A6415" s="14" t="str">
        <f>"03270700796"</f>
        <v>03270700796</v>
      </c>
      <c r="B6415" s="14" t="s">
        <v>7443</v>
      </c>
      <c r="C6415" s="14" t="s">
        <v>5014</v>
      </c>
    </row>
    <row r="6416" spans="1:3" ht="17.25" customHeight="1" x14ac:dyDescent="0.25">
      <c r="A6416" s="14" t="s">
        <v>8873</v>
      </c>
      <c r="B6416" s="14" t="s">
        <v>8874</v>
      </c>
      <c r="C6416" s="14" t="s">
        <v>5014</v>
      </c>
    </row>
    <row r="6417" spans="1:3" ht="17.25" customHeight="1" x14ac:dyDescent="0.25">
      <c r="A6417" s="14" t="s">
        <v>8616</v>
      </c>
      <c r="B6417" s="14" t="s">
        <v>8617</v>
      </c>
      <c r="C6417" s="14" t="s">
        <v>5014</v>
      </c>
    </row>
    <row r="6418" spans="1:3" ht="17.25" customHeight="1" x14ac:dyDescent="0.25">
      <c r="A6418" s="14" t="s">
        <v>8871</v>
      </c>
      <c r="B6418" s="14" t="s">
        <v>8872</v>
      </c>
      <c r="C6418" s="14" t="s">
        <v>5014</v>
      </c>
    </row>
    <row r="6419" spans="1:3" ht="17.25" customHeight="1" x14ac:dyDescent="0.25">
      <c r="A6419" s="14" t="s">
        <v>10217</v>
      </c>
      <c r="B6419" s="14" t="s">
        <v>10218</v>
      </c>
      <c r="C6419" s="14" t="s">
        <v>5014</v>
      </c>
    </row>
    <row r="6420" spans="1:3" ht="17.25" customHeight="1" x14ac:dyDescent="0.25">
      <c r="A6420" s="14" t="s">
        <v>8594</v>
      </c>
      <c r="B6420" s="14" t="s">
        <v>8595</v>
      </c>
      <c r="C6420" s="14" t="s">
        <v>5014</v>
      </c>
    </row>
    <row r="6421" spans="1:3" ht="17.25" customHeight="1" x14ac:dyDescent="0.25">
      <c r="A6421" s="14" t="s">
        <v>8644</v>
      </c>
      <c r="B6421" s="14" t="s">
        <v>8645</v>
      </c>
      <c r="C6421" s="14" t="s">
        <v>5014</v>
      </c>
    </row>
    <row r="6422" spans="1:3" ht="17.25" customHeight="1" x14ac:dyDescent="0.25">
      <c r="A6422" s="14" t="s">
        <v>8636</v>
      </c>
      <c r="B6422" s="14" t="s">
        <v>8637</v>
      </c>
      <c r="C6422" s="14" t="s">
        <v>5014</v>
      </c>
    </row>
    <row r="6423" spans="1:3" ht="17.25" customHeight="1" x14ac:dyDescent="0.25">
      <c r="A6423" s="14" t="s">
        <v>8875</v>
      </c>
      <c r="B6423" s="14" t="s">
        <v>8876</v>
      </c>
      <c r="C6423" s="14" t="s">
        <v>5014</v>
      </c>
    </row>
    <row r="6424" spans="1:3" ht="17.25" customHeight="1" x14ac:dyDescent="0.25">
      <c r="A6424" s="14" t="s">
        <v>8783</v>
      </c>
      <c r="B6424" s="14" t="s">
        <v>8784</v>
      </c>
      <c r="C6424" s="14" t="s">
        <v>5014</v>
      </c>
    </row>
    <row r="6425" spans="1:3" ht="17.25" customHeight="1" x14ac:dyDescent="0.25">
      <c r="A6425" s="14" t="s">
        <v>8750</v>
      </c>
      <c r="B6425" s="14" t="s">
        <v>8751</v>
      </c>
      <c r="C6425" s="14" t="s">
        <v>5014</v>
      </c>
    </row>
    <row r="6426" spans="1:3" ht="17.25" customHeight="1" x14ac:dyDescent="0.25">
      <c r="A6426" s="14" t="s">
        <v>8652</v>
      </c>
      <c r="B6426" s="14" t="s">
        <v>8653</v>
      </c>
      <c r="C6426" s="14" t="s">
        <v>5014</v>
      </c>
    </row>
    <row r="6427" spans="1:3" ht="17.25" customHeight="1" x14ac:dyDescent="0.25">
      <c r="A6427" s="14" t="s">
        <v>8715</v>
      </c>
      <c r="B6427" s="14" t="s">
        <v>8716</v>
      </c>
      <c r="C6427" s="14" t="s">
        <v>5014</v>
      </c>
    </row>
    <row r="6428" spans="1:3" ht="17.25" customHeight="1" x14ac:dyDescent="0.25">
      <c r="A6428" s="14" t="s">
        <v>8612</v>
      </c>
      <c r="B6428" s="14" t="s">
        <v>8613</v>
      </c>
      <c r="C6428" s="14" t="s">
        <v>5014</v>
      </c>
    </row>
    <row r="6429" spans="1:3" ht="17.25" customHeight="1" x14ac:dyDescent="0.25">
      <c r="A6429" s="14" t="s">
        <v>8559</v>
      </c>
      <c r="B6429" s="14" t="s">
        <v>8560</v>
      </c>
      <c r="C6429" s="14" t="s">
        <v>5014</v>
      </c>
    </row>
    <row r="6430" spans="1:3" ht="17.25" customHeight="1" x14ac:dyDescent="0.25">
      <c r="A6430" s="14" t="s">
        <v>8925</v>
      </c>
      <c r="B6430" s="14" t="s">
        <v>8926</v>
      </c>
      <c r="C6430" s="14" t="s">
        <v>5014</v>
      </c>
    </row>
    <row r="6431" spans="1:3" ht="17.25" customHeight="1" x14ac:dyDescent="0.25">
      <c r="A6431" s="14" t="s">
        <v>8585</v>
      </c>
      <c r="B6431" s="14" t="s">
        <v>8586</v>
      </c>
      <c r="C6431" s="14" t="s">
        <v>5014</v>
      </c>
    </row>
    <row r="6432" spans="1:3" ht="17.25" customHeight="1" x14ac:dyDescent="0.25">
      <c r="A6432" s="14" t="s">
        <v>8803</v>
      </c>
      <c r="B6432" s="14" t="s">
        <v>8804</v>
      </c>
      <c r="C6432" s="14" t="s">
        <v>5014</v>
      </c>
    </row>
    <row r="6433" spans="1:3" ht="17.25" customHeight="1" x14ac:dyDescent="0.25">
      <c r="A6433" s="14" t="s">
        <v>8654</v>
      </c>
      <c r="B6433" s="14" t="s">
        <v>8655</v>
      </c>
      <c r="C6433" s="14" t="s">
        <v>5014</v>
      </c>
    </row>
    <row r="6434" spans="1:3" ht="17.25" customHeight="1" x14ac:dyDescent="0.25">
      <c r="A6434" s="14" t="s">
        <v>8614</v>
      </c>
      <c r="B6434" s="14" t="s">
        <v>8615</v>
      </c>
      <c r="C6434" s="14" t="s">
        <v>5014</v>
      </c>
    </row>
    <row r="6435" spans="1:3" ht="17.25" customHeight="1" x14ac:dyDescent="0.25">
      <c r="A6435" s="14" t="s">
        <v>8665</v>
      </c>
      <c r="B6435" s="14" t="s">
        <v>8666</v>
      </c>
      <c r="C6435" s="14" t="s">
        <v>5014</v>
      </c>
    </row>
    <row r="6436" spans="1:3" ht="17.25" customHeight="1" x14ac:dyDescent="0.25">
      <c r="A6436" s="14" t="s">
        <v>7766</v>
      </c>
      <c r="B6436" s="14" t="s">
        <v>7767</v>
      </c>
      <c r="C6436" s="14" t="s">
        <v>5014</v>
      </c>
    </row>
    <row r="6437" spans="1:3" ht="17.25" customHeight="1" x14ac:dyDescent="0.25">
      <c r="A6437" s="14" t="s">
        <v>8326</v>
      </c>
      <c r="B6437" s="14" t="s">
        <v>8327</v>
      </c>
      <c r="C6437" s="14" t="s">
        <v>5014</v>
      </c>
    </row>
    <row r="6438" spans="1:3" ht="17.25" customHeight="1" x14ac:dyDescent="0.25">
      <c r="A6438" s="14" t="s">
        <v>5012</v>
      </c>
      <c r="B6438" s="14" t="s">
        <v>5013</v>
      </c>
      <c r="C6438" s="14" t="s">
        <v>5014</v>
      </c>
    </row>
    <row r="6439" spans="1:3" ht="17.25" customHeight="1" x14ac:dyDescent="0.25">
      <c r="A6439" s="14" t="s">
        <v>8596</v>
      </c>
      <c r="B6439" s="14" t="s">
        <v>8597</v>
      </c>
      <c r="C6439" s="14" t="s">
        <v>5014</v>
      </c>
    </row>
    <row r="6440" spans="1:3" ht="17.25" customHeight="1" x14ac:dyDescent="0.25">
      <c r="A6440" s="14" t="s">
        <v>7393</v>
      </c>
      <c r="B6440" s="14" t="s">
        <v>7394</v>
      </c>
      <c r="C6440" s="14" t="s">
        <v>5014</v>
      </c>
    </row>
    <row r="6441" spans="1:3" ht="17.25" customHeight="1" x14ac:dyDescent="0.25">
      <c r="A6441" s="14" t="s">
        <v>8599</v>
      </c>
      <c r="B6441" s="14" t="s">
        <v>8600</v>
      </c>
      <c r="C6441" s="14" t="s">
        <v>5014</v>
      </c>
    </row>
    <row r="6442" spans="1:3" ht="17.25" customHeight="1" x14ac:dyDescent="0.25">
      <c r="A6442" s="14" t="s">
        <v>8709</v>
      </c>
      <c r="B6442" s="14" t="s">
        <v>8710</v>
      </c>
      <c r="C6442" s="14" t="s">
        <v>5014</v>
      </c>
    </row>
    <row r="6443" spans="1:3" ht="17.25" customHeight="1" x14ac:dyDescent="0.25">
      <c r="A6443" s="14" t="s">
        <v>8552</v>
      </c>
      <c r="B6443" s="14" t="s">
        <v>8553</v>
      </c>
      <c r="C6443" s="14" t="s">
        <v>5014</v>
      </c>
    </row>
    <row r="6444" spans="1:3" ht="17.25" customHeight="1" x14ac:dyDescent="0.25">
      <c r="A6444" s="14" t="s">
        <v>8694</v>
      </c>
      <c r="B6444" s="14" t="s">
        <v>8695</v>
      </c>
      <c r="C6444" s="14" t="s">
        <v>5014</v>
      </c>
    </row>
    <row r="6445" spans="1:3" ht="17.25" customHeight="1" x14ac:dyDescent="0.25">
      <c r="A6445" s="14" t="s">
        <v>8589</v>
      </c>
      <c r="B6445" s="14" t="s">
        <v>8590</v>
      </c>
      <c r="C6445" s="14" t="s">
        <v>5014</v>
      </c>
    </row>
    <row r="6446" spans="1:3" ht="17.25" customHeight="1" x14ac:dyDescent="0.25">
      <c r="A6446" s="14" t="s">
        <v>8557</v>
      </c>
      <c r="B6446" s="14" t="s">
        <v>8558</v>
      </c>
      <c r="C6446" s="14" t="s">
        <v>5014</v>
      </c>
    </row>
    <row r="6447" spans="1:3" ht="17.25" customHeight="1" x14ac:dyDescent="0.25">
      <c r="A6447" s="14" t="str">
        <f>"02940950245"</f>
        <v>02940950245</v>
      </c>
      <c r="B6447" s="14" t="s">
        <v>134</v>
      </c>
      <c r="C6447" s="14" t="s">
        <v>135</v>
      </c>
    </row>
    <row r="6448" spans="1:3" ht="17.25" customHeight="1" x14ac:dyDescent="0.25">
      <c r="A6448" s="14" t="s">
        <v>6154</v>
      </c>
      <c r="B6448" s="14" t="s">
        <v>6155</v>
      </c>
      <c r="C6448" s="14" t="s">
        <v>135</v>
      </c>
    </row>
    <row r="6449" spans="1:3" ht="17.25" customHeight="1" x14ac:dyDescent="0.25">
      <c r="A6449" s="14" t="str">
        <f>"03972320240"</f>
        <v>03972320240</v>
      </c>
      <c r="B6449" s="14" t="s">
        <v>8335</v>
      </c>
      <c r="C6449" s="14" t="s">
        <v>135</v>
      </c>
    </row>
    <row r="6450" spans="1:3" ht="17.25" customHeight="1" x14ac:dyDescent="0.25">
      <c r="A6450" s="14" t="s">
        <v>345</v>
      </c>
      <c r="B6450" s="14" t="s">
        <v>346</v>
      </c>
      <c r="C6450" s="14" t="s">
        <v>135</v>
      </c>
    </row>
    <row r="6451" spans="1:3" ht="17.25" customHeight="1" x14ac:dyDescent="0.25">
      <c r="A6451" s="14" t="str">
        <f>"00263080244"</f>
        <v>00263080244</v>
      </c>
      <c r="B6451" s="14" t="s">
        <v>5032</v>
      </c>
      <c r="C6451" s="14" t="s">
        <v>135</v>
      </c>
    </row>
    <row r="6452" spans="1:3" ht="17.25" customHeight="1" x14ac:dyDescent="0.25">
      <c r="A6452" s="14">
        <v>82001950243</v>
      </c>
      <c r="B6452" s="14" t="s">
        <v>7540</v>
      </c>
      <c r="C6452" s="14" t="s">
        <v>135</v>
      </c>
    </row>
    <row r="6453" spans="1:3" ht="17.25" customHeight="1" x14ac:dyDescent="0.25">
      <c r="A6453" s="14" t="str">
        <f>"04229360245"</f>
        <v>04229360245</v>
      </c>
      <c r="B6453" s="14" t="s">
        <v>9716</v>
      </c>
      <c r="C6453" s="14" t="s">
        <v>135</v>
      </c>
    </row>
    <row r="6454" spans="1:3" ht="17.25" customHeight="1" x14ac:dyDescent="0.25">
      <c r="A6454" s="14" t="str">
        <f>"01953040241"</f>
        <v>01953040241</v>
      </c>
      <c r="B6454" s="14" t="s">
        <v>711</v>
      </c>
      <c r="C6454" s="14" t="s">
        <v>135</v>
      </c>
    </row>
    <row r="6455" spans="1:3" ht="17.25" customHeight="1" x14ac:dyDescent="0.25">
      <c r="A6455" s="14" t="s">
        <v>9589</v>
      </c>
      <c r="B6455" s="14" t="s">
        <v>9590</v>
      </c>
      <c r="C6455" s="14" t="s">
        <v>135</v>
      </c>
    </row>
    <row r="6456" spans="1:3" ht="17.25" customHeight="1" x14ac:dyDescent="0.25">
      <c r="A6456" s="14" t="s">
        <v>7168</v>
      </c>
      <c r="B6456" s="14" t="s">
        <v>7169</v>
      </c>
      <c r="C6456" s="14" t="s">
        <v>135</v>
      </c>
    </row>
    <row r="6457" spans="1:3" ht="17.25" customHeight="1" x14ac:dyDescent="0.25">
      <c r="A6457" s="14" t="str">
        <f>"03244960245"</f>
        <v>03244960245</v>
      </c>
      <c r="B6457" s="14" t="s">
        <v>7288</v>
      </c>
      <c r="C6457" s="14" t="s">
        <v>135</v>
      </c>
    </row>
    <row r="6458" spans="1:3" ht="17.25" customHeight="1" x14ac:dyDescent="0.25">
      <c r="A6458" s="14" t="str">
        <f>"03239090248"</f>
        <v>03239090248</v>
      </c>
      <c r="B6458" s="14" t="s">
        <v>4109</v>
      </c>
      <c r="C6458" s="14" t="s">
        <v>135</v>
      </c>
    </row>
    <row r="6459" spans="1:3" ht="17.25" customHeight="1" x14ac:dyDescent="0.25">
      <c r="A6459" s="14" t="str">
        <f>"03509780247"</f>
        <v>03509780247</v>
      </c>
      <c r="B6459" s="14" t="s">
        <v>7827</v>
      </c>
      <c r="C6459" s="14" t="s">
        <v>135</v>
      </c>
    </row>
    <row r="6460" spans="1:3" ht="17.25" customHeight="1" x14ac:dyDescent="0.25">
      <c r="A6460" s="14" t="str">
        <f>"03200230245"</f>
        <v>03200230245</v>
      </c>
      <c r="B6460" s="14" t="s">
        <v>4444</v>
      </c>
      <c r="C6460" s="14" t="s">
        <v>135</v>
      </c>
    </row>
    <row r="6461" spans="1:3" ht="17.25" customHeight="1" x14ac:dyDescent="0.25">
      <c r="A6461" s="14" t="str">
        <f>"01430690386"</f>
        <v>01430690386</v>
      </c>
      <c r="B6461" s="14" t="s">
        <v>2344</v>
      </c>
      <c r="C6461" s="14" t="s">
        <v>135</v>
      </c>
    </row>
    <row r="6462" spans="1:3" ht="17.25" customHeight="1" x14ac:dyDescent="0.25">
      <c r="A6462" s="14" t="str">
        <f>"03854740242"</f>
        <v>03854740242</v>
      </c>
      <c r="B6462" s="14" t="s">
        <v>9367</v>
      </c>
      <c r="C6462" s="14" t="s">
        <v>135</v>
      </c>
    </row>
    <row r="6463" spans="1:3" ht="17.25" customHeight="1" x14ac:dyDescent="0.25">
      <c r="A6463" s="14" t="s">
        <v>10291</v>
      </c>
      <c r="B6463" s="14" t="s">
        <v>10292</v>
      </c>
      <c r="C6463" s="14" t="s">
        <v>135</v>
      </c>
    </row>
    <row r="6464" spans="1:3" ht="17.25" customHeight="1" x14ac:dyDescent="0.25">
      <c r="A6464" s="14" t="s">
        <v>343</v>
      </c>
      <c r="B6464" s="14" t="s">
        <v>344</v>
      </c>
      <c r="C6464" s="14" t="s">
        <v>135</v>
      </c>
    </row>
    <row r="6465" spans="1:3" ht="17.25" customHeight="1" x14ac:dyDescent="0.25">
      <c r="A6465" s="14" t="str">
        <f>"01732300569"</f>
        <v>01732300569</v>
      </c>
      <c r="B6465" s="14" t="s">
        <v>6076</v>
      </c>
      <c r="C6465" s="14" t="s">
        <v>522</v>
      </c>
    </row>
    <row r="6466" spans="1:3" ht="17.25" customHeight="1" x14ac:dyDescent="0.25">
      <c r="A6466" s="14" t="str">
        <f>"01962240568"</f>
        <v>01962240568</v>
      </c>
      <c r="B6466" s="14" t="s">
        <v>7994</v>
      </c>
      <c r="C6466" s="14" t="s">
        <v>522</v>
      </c>
    </row>
    <row r="6467" spans="1:3" ht="17.25" customHeight="1" x14ac:dyDescent="0.25">
      <c r="A6467" s="14" t="str">
        <f>"02108410560"</f>
        <v>02108410560</v>
      </c>
      <c r="B6467" s="14" t="s">
        <v>8318</v>
      </c>
      <c r="C6467" s="14" t="s">
        <v>522</v>
      </c>
    </row>
    <row r="6468" spans="1:3" ht="17.25" customHeight="1" x14ac:dyDescent="0.25">
      <c r="A6468" s="14" t="s">
        <v>6552</v>
      </c>
      <c r="B6468" s="14" t="s">
        <v>6553</v>
      </c>
      <c r="C6468" s="14" t="s">
        <v>522</v>
      </c>
    </row>
    <row r="6469" spans="1:3" ht="17.25" customHeight="1" x14ac:dyDescent="0.25">
      <c r="A6469" s="14">
        <v>80015170568</v>
      </c>
      <c r="B6469" s="14" t="s">
        <v>10308</v>
      </c>
      <c r="C6469" s="14" t="s">
        <v>522</v>
      </c>
    </row>
    <row r="6470" spans="1:3" ht="17.25" customHeight="1" x14ac:dyDescent="0.25">
      <c r="A6470" s="14" t="s">
        <v>735</v>
      </c>
      <c r="B6470" s="14" t="s">
        <v>736</v>
      </c>
      <c r="C6470" s="14" t="s">
        <v>522</v>
      </c>
    </row>
    <row r="6471" spans="1:3" ht="17.25" customHeight="1" x14ac:dyDescent="0.25">
      <c r="A6471" s="14" t="s">
        <v>6510</v>
      </c>
      <c r="B6471" s="14" t="s">
        <v>6511</v>
      </c>
      <c r="C6471" s="14" t="s">
        <v>522</v>
      </c>
    </row>
    <row r="6472" spans="1:3" ht="17.25" customHeight="1" x14ac:dyDescent="0.25">
      <c r="A6472" s="14" t="s">
        <v>6503</v>
      </c>
      <c r="B6472" s="14" t="s">
        <v>6504</v>
      </c>
      <c r="C6472" s="14" t="s">
        <v>522</v>
      </c>
    </row>
    <row r="6473" spans="1:3" ht="17.25" customHeight="1" x14ac:dyDescent="0.25">
      <c r="A6473" s="14" t="s">
        <v>7741</v>
      </c>
      <c r="B6473" s="14" t="s">
        <v>7742</v>
      </c>
      <c r="C6473" s="14" t="s">
        <v>522</v>
      </c>
    </row>
    <row r="6474" spans="1:3" ht="17.25" customHeight="1" x14ac:dyDescent="0.25">
      <c r="A6474" s="14" t="str">
        <f>"00816460562"</f>
        <v>00816460562</v>
      </c>
      <c r="B6474" s="14" t="s">
        <v>6415</v>
      </c>
      <c r="C6474" s="14" t="s">
        <v>522</v>
      </c>
    </row>
    <row r="6475" spans="1:3" ht="17.25" customHeight="1" x14ac:dyDescent="0.25">
      <c r="A6475" s="14" t="str">
        <f>"02223330560"</f>
        <v>02223330560</v>
      </c>
      <c r="B6475" s="14" t="s">
        <v>6308</v>
      </c>
      <c r="C6475" s="14" t="s">
        <v>522</v>
      </c>
    </row>
    <row r="6476" spans="1:3" ht="17.25" customHeight="1" x14ac:dyDescent="0.25">
      <c r="A6476" s="14" t="str">
        <f>"01534040561"</f>
        <v>01534040561</v>
      </c>
      <c r="B6476" s="14" t="s">
        <v>634</v>
      </c>
      <c r="C6476" s="14" t="s">
        <v>522</v>
      </c>
    </row>
    <row r="6477" spans="1:3" ht="17.25" customHeight="1" x14ac:dyDescent="0.25">
      <c r="A6477" s="14" t="str">
        <f>"01387160565"</f>
        <v>01387160565</v>
      </c>
      <c r="B6477" s="14" t="s">
        <v>6399</v>
      </c>
      <c r="C6477" s="14" t="s">
        <v>522</v>
      </c>
    </row>
    <row r="6478" spans="1:3" ht="17.25" customHeight="1" x14ac:dyDescent="0.25">
      <c r="A6478" s="14" t="str">
        <f>"01475470561"</f>
        <v>01475470561</v>
      </c>
      <c r="B6478" s="14" t="s">
        <v>4617</v>
      </c>
      <c r="C6478" s="14" t="s">
        <v>522</v>
      </c>
    </row>
    <row r="6479" spans="1:3" ht="17.25" customHeight="1" x14ac:dyDescent="0.25">
      <c r="A6479" s="14" t="str">
        <f>"00089720569"</f>
        <v>00089720569</v>
      </c>
      <c r="B6479" s="14" t="s">
        <v>5451</v>
      </c>
      <c r="C6479" s="14" t="s">
        <v>522</v>
      </c>
    </row>
    <row r="6480" spans="1:3" ht="17.25" customHeight="1" x14ac:dyDescent="0.25">
      <c r="A6480" s="14" t="str">
        <f>"02216550562"</f>
        <v>02216550562</v>
      </c>
      <c r="B6480" s="14" t="s">
        <v>6361</v>
      </c>
      <c r="C6480" s="14" t="s">
        <v>522</v>
      </c>
    </row>
    <row r="6481" spans="1:3" ht="17.25" customHeight="1" x14ac:dyDescent="0.25">
      <c r="A6481" s="14" t="str">
        <f>"02200870562"</f>
        <v>02200870562</v>
      </c>
      <c r="B6481" s="14" t="s">
        <v>6387</v>
      </c>
      <c r="C6481" s="14" t="s">
        <v>522</v>
      </c>
    </row>
    <row r="6482" spans="1:3" ht="17.25" customHeight="1" x14ac:dyDescent="0.25">
      <c r="A6482" s="14" t="str">
        <f>"01991810563"</f>
        <v>01991810563</v>
      </c>
      <c r="B6482" s="14" t="s">
        <v>6562</v>
      </c>
      <c r="C6482" s="14" t="s">
        <v>522</v>
      </c>
    </row>
    <row r="6483" spans="1:3" ht="17.25" customHeight="1" x14ac:dyDescent="0.25">
      <c r="A6483" s="14" t="s">
        <v>877</v>
      </c>
      <c r="B6483" s="14" t="s">
        <v>878</v>
      </c>
      <c r="C6483" s="14" t="s">
        <v>522</v>
      </c>
    </row>
    <row r="6484" spans="1:3" ht="17.25" customHeight="1" x14ac:dyDescent="0.25">
      <c r="A6484" s="14" t="s">
        <v>6368</v>
      </c>
      <c r="B6484" s="14" t="s">
        <v>6369</v>
      </c>
      <c r="C6484" s="14" t="s">
        <v>522</v>
      </c>
    </row>
    <row r="6485" spans="1:3" ht="17.25" customHeight="1" x14ac:dyDescent="0.25">
      <c r="A6485" s="14" t="s">
        <v>10440</v>
      </c>
      <c r="B6485" s="14" t="s">
        <v>10441</v>
      </c>
      <c r="C6485" s="14" t="s">
        <v>522</v>
      </c>
    </row>
    <row r="6486" spans="1:3" ht="17.25" customHeight="1" x14ac:dyDescent="0.25">
      <c r="A6486" s="14" t="s">
        <v>6327</v>
      </c>
      <c r="B6486" s="14" t="s">
        <v>6328</v>
      </c>
      <c r="C6486" s="14" t="s">
        <v>522</v>
      </c>
    </row>
    <row r="6487" spans="1:3" ht="17.25" customHeight="1" x14ac:dyDescent="0.25">
      <c r="A6487" s="14" t="s">
        <v>10311</v>
      </c>
      <c r="B6487" s="14" t="s">
        <v>10312</v>
      </c>
      <c r="C6487" s="14" t="s">
        <v>522</v>
      </c>
    </row>
    <row r="6488" spans="1:3" ht="17.25" customHeight="1" x14ac:dyDescent="0.25">
      <c r="A6488" s="14" t="s">
        <v>6454</v>
      </c>
      <c r="B6488" s="14" t="s">
        <v>6455</v>
      </c>
      <c r="C6488" s="14" t="s">
        <v>522</v>
      </c>
    </row>
    <row r="6489" spans="1:3" ht="17.25" customHeight="1" x14ac:dyDescent="0.25">
      <c r="A6489" s="14" t="s">
        <v>3798</v>
      </c>
      <c r="B6489" s="14" t="s">
        <v>3799</v>
      </c>
      <c r="C6489" s="14" t="s">
        <v>522</v>
      </c>
    </row>
    <row r="6490" spans="1:3" ht="17.25" customHeight="1" x14ac:dyDescent="0.25">
      <c r="A6490" s="14" t="str">
        <f>"00130550569"</f>
        <v>00130550569</v>
      </c>
      <c r="B6490" s="14" t="s">
        <v>5118</v>
      </c>
      <c r="C6490" s="14" t="s">
        <v>522</v>
      </c>
    </row>
    <row r="6491" spans="1:3" ht="17.25" customHeight="1" x14ac:dyDescent="0.25">
      <c r="A6491" s="14" t="s">
        <v>9691</v>
      </c>
      <c r="B6491" s="14" t="s">
        <v>9692</v>
      </c>
      <c r="C6491" s="14" t="s">
        <v>522</v>
      </c>
    </row>
    <row r="6492" spans="1:3" ht="17.25" customHeight="1" x14ac:dyDescent="0.25">
      <c r="A6492" s="14" t="s">
        <v>3930</v>
      </c>
      <c r="B6492" s="14" t="s">
        <v>3931</v>
      </c>
      <c r="C6492" s="14" t="s">
        <v>522</v>
      </c>
    </row>
    <row r="6493" spans="1:3" ht="17.25" customHeight="1" x14ac:dyDescent="0.25">
      <c r="A6493" s="14" t="s">
        <v>1100</v>
      </c>
      <c r="B6493" s="14" t="s">
        <v>1101</v>
      </c>
      <c r="C6493" s="14" t="s">
        <v>522</v>
      </c>
    </row>
    <row r="6494" spans="1:3" ht="17.25" customHeight="1" x14ac:dyDescent="0.25">
      <c r="A6494" s="14" t="s">
        <v>8403</v>
      </c>
      <c r="B6494" s="14" t="s">
        <v>8404</v>
      </c>
      <c r="C6494" s="14" t="s">
        <v>522</v>
      </c>
    </row>
    <row r="6495" spans="1:3" ht="17.25" customHeight="1" x14ac:dyDescent="0.25">
      <c r="A6495" s="14" t="s">
        <v>8405</v>
      </c>
      <c r="B6495" s="14" t="s">
        <v>8406</v>
      </c>
      <c r="C6495" s="14" t="s">
        <v>522</v>
      </c>
    </row>
    <row r="6496" spans="1:3" ht="17.25" customHeight="1" x14ac:dyDescent="0.25">
      <c r="A6496" s="14" t="s">
        <v>8395</v>
      </c>
      <c r="B6496" s="14" t="s">
        <v>8396</v>
      </c>
      <c r="C6496" s="14" t="s">
        <v>522</v>
      </c>
    </row>
    <row r="6497" spans="1:3" ht="17.25" customHeight="1" x14ac:dyDescent="0.25">
      <c r="A6497" s="14" t="s">
        <v>6843</v>
      </c>
      <c r="B6497" s="14" t="s">
        <v>6844</v>
      </c>
      <c r="C6497" s="14" t="s">
        <v>522</v>
      </c>
    </row>
    <row r="6498" spans="1:3" ht="17.25" customHeight="1" x14ac:dyDescent="0.25">
      <c r="A6498" s="14" t="str">
        <f>"01419060569"</f>
        <v>01419060569</v>
      </c>
      <c r="B6498" s="14" t="s">
        <v>6404</v>
      </c>
      <c r="C6498" s="14" t="s">
        <v>522</v>
      </c>
    </row>
    <row r="6499" spans="1:3" ht="17.25" customHeight="1" x14ac:dyDescent="0.25">
      <c r="A6499" s="14" t="str">
        <f>"01909660563"</f>
        <v>01909660563</v>
      </c>
      <c r="B6499" s="14" t="s">
        <v>6418</v>
      </c>
      <c r="C6499" s="14" t="s">
        <v>522</v>
      </c>
    </row>
    <row r="6500" spans="1:3" ht="17.25" customHeight="1" x14ac:dyDescent="0.25">
      <c r="A6500" s="14" t="str">
        <f>"00804260560"</f>
        <v>00804260560</v>
      </c>
      <c r="B6500" s="14" t="s">
        <v>6664</v>
      </c>
      <c r="C6500" s="14" t="s">
        <v>522</v>
      </c>
    </row>
    <row r="6501" spans="1:3" ht="17.25" customHeight="1" x14ac:dyDescent="0.25">
      <c r="A6501" s="14" t="str">
        <f>"00116210568"</f>
        <v>00116210568</v>
      </c>
      <c r="B6501" s="14" t="s">
        <v>6381</v>
      </c>
      <c r="C6501" s="14" t="s">
        <v>522</v>
      </c>
    </row>
    <row r="6502" spans="1:3" ht="17.25" customHeight="1" x14ac:dyDescent="0.25">
      <c r="A6502" s="14" t="str">
        <f>"00204520563"</f>
        <v>00204520563</v>
      </c>
      <c r="B6502" s="14" t="s">
        <v>1043</v>
      </c>
      <c r="C6502" s="14" t="s">
        <v>522</v>
      </c>
    </row>
    <row r="6503" spans="1:3" ht="17.25" customHeight="1" x14ac:dyDescent="0.25">
      <c r="A6503" s="14" t="s">
        <v>623</v>
      </c>
      <c r="B6503" s="14" t="s">
        <v>624</v>
      </c>
      <c r="C6503" s="14" t="s">
        <v>522</v>
      </c>
    </row>
    <row r="6504" spans="1:3" ht="17.25" customHeight="1" x14ac:dyDescent="0.25">
      <c r="A6504" s="14" t="s">
        <v>5793</v>
      </c>
      <c r="B6504" s="14" t="s">
        <v>5794</v>
      </c>
      <c r="C6504" s="14" t="s">
        <v>522</v>
      </c>
    </row>
    <row r="6505" spans="1:3" ht="17.25" customHeight="1" x14ac:dyDescent="0.25">
      <c r="A6505" s="14" t="s">
        <v>745</v>
      </c>
      <c r="B6505" s="14" t="s">
        <v>746</v>
      </c>
      <c r="C6505" s="14" t="s">
        <v>522</v>
      </c>
    </row>
    <row r="6506" spans="1:3" ht="17.25" customHeight="1" x14ac:dyDescent="0.25">
      <c r="A6506" s="14" t="s">
        <v>6769</v>
      </c>
      <c r="B6506" s="14" t="s">
        <v>6770</v>
      </c>
      <c r="C6506" s="14" t="s">
        <v>522</v>
      </c>
    </row>
    <row r="6507" spans="1:3" ht="17.25" customHeight="1" x14ac:dyDescent="0.25">
      <c r="A6507" s="14" t="str">
        <f>"03373810237"</f>
        <v>03373810237</v>
      </c>
      <c r="B6507" s="14" t="s">
        <v>862</v>
      </c>
      <c r="C6507" s="14" t="s">
        <v>522</v>
      </c>
    </row>
    <row r="6508" spans="1:3" ht="17.25" customHeight="1" x14ac:dyDescent="0.25">
      <c r="A6508" s="14" t="str">
        <f>"00087420568"</f>
        <v>00087420568</v>
      </c>
      <c r="B6508" s="14" t="s">
        <v>5806</v>
      </c>
      <c r="C6508" s="14" t="s">
        <v>522</v>
      </c>
    </row>
    <row r="6509" spans="1:3" ht="17.25" customHeight="1" x14ac:dyDescent="0.25">
      <c r="A6509" s="14" t="str">
        <f>"01650950569"</f>
        <v>01650950569</v>
      </c>
      <c r="B6509" s="14" t="s">
        <v>6360</v>
      </c>
      <c r="C6509" s="14" t="s">
        <v>522</v>
      </c>
    </row>
    <row r="6510" spans="1:3" ht="17.25" customHeight="1" x14ac:dyDescent="0.25">
      <c r="A6510" s="14" t="str">
        <f>"02074050564"</f>
        <v>02074050564</v>
      </c>
      <c r="B6510" s="14" t="s">
        <v>3771</v>
      </c>
      <c r="C6510" s="14" t="s">
        <v>522</v>
      </c>
    </row>
    <row r="6511" spans="1:3" ht="17.25" customHeight="1" x14ac:dyDescent="0.25">
      <c r="A6511" s="14" t="s">
        <v>10438</v>
      </c>
      <c r="B6511" s="14" t="s">
        <v>10439</v>
      </c>
      <c r="C6511" s="14" t="s">
        <v>522</v>
      </c>
    </row>
    <row r="6512" spans="1:3" ht="17.25" customHeight="1" x14ac:dyDescent="0.25">
      <c r="A6512" s="14" t="s">
        <v>6728</v>
      </c>
      <c r="B6512" s="14" t="s">
        <v>6729</v>
      </c>
      <c r="C6512" s="14" t="s">
        <v>522</v>
      </c>
    </row>
    <row r="6513" spans="1:3" ht="17.25" customHeight="1" x14ac:dyDescent="0.25">
      <c r="A6513" s="14" t="str">
        <f>"01515630562"</f>
        <v>01515630562</v>
      </c>
      <c r="B6513" s="14" t="s">
        <v>8077</v>
      </c>
      <c r="C6513" s="14" t="s">
        <v>522</v>
      </c>
    </row>
    <row r="6514" spans="1:3" ht="17.25" customHeight="1" x14ac:dyDescent="0.25">
      <c r="A6514" s="14" t="s">
        <v>10364</v>
      </c>
      <c r="B6514" s="14" t="s">
        <v>10365</v>
      </c>
      <c r="C6514" s="14" t="s">
        <v>522</v>
      </c>
    </row>
    <row r="6515" spans="1:3" ht="17.25" customHeight="1" x14ac:dyDescent="0.25">
      <c r="A6515" s="14" t="str">
        <f>"02232950564"</f>
        <v>02232950564</v>
      </c>
      <c r="B6515" s="14" t="s">
        <v>6395</v>
      </c>
      <c r="C6515" s="14" t="s">
        <v>522</v>
      </c>
    </row>
    <row r="6516" spans="1:3" ht="17.25" customHeight="1" x14ac:dyDescent="0.25">
      <c r="A6516" s="14" t="s">
        <v>6589</v>
      </c>
      <c r="B6516" s="14" t="s">
        <v>6590</v>
      </c>
      <c r="C6516" s="14" t="s">
        <v>522</v>
      </c>
    </row>
    <row r="6517" spans="1:3" ht="17.25" customHeight="1" x14ac:dyDescent="0.25">
      <c r="A6517" s="14" t="str">
        <f>"02331760567"</f>
        <v>02331760567</v>
      </c>
      <c r="B6517" s="14" t="s">
        <v>6425</v>
      </c>
      <c r="C6517" s="14" t="s">
        <v>522</v>
      </c>
    </row>
    <row r="6518" spans="1:3" ht="17.25" customHeight="1" x14ac:dyDescent="0.25">
      <c r="A6518" s="14" t="s">
        <v>6532</v>
      </c>
      <c r="B6518" s="14" t="s">
        <v>6533</v>
      </c>
      <c r="C6518" s="14" t="s">
        <v>522</v>
      </c>
    </row>
    <row r="6519" spans="1:3" ht="17.25" customHeight="1" x14ac:dyDescent="0.25">
      <c r="A6519" s="14" t="s">
        <v>8399</v>
      </c>
      <c r="B6519" s="14" t="s">
        <v>8400</v>
      </c>
      <c r="C6519" s="14" t="s">
        <v>522</v>
      </c>
    </row>
    <row r="6520" spans="1:3" ht="17.25" customHeight="1" x14ac:dyDescent="0.25">
      <c r="A6520" s="14" t="s">
        <v>3800</v>
      </c>
      <c r="B6520" s="14" t="s">
        <v>3801</v>
      </c>
      <c r="C6520" s="14" t="s">
        <v>522</v>
      </c>
    </row>
    <row r="6521" spans="1:3" ht="17.25" customHeight="1" x14ac:dyDescent="0.25">
      <c r="A6521" s="14" t="s">
        <v>3926</v>
      </c>
      <c r="B6521" s="14" t="s">
        <v>3927</v>
      </c>
      <c r="C6521" s="14" t="s">
        <v>522</v>
      </c>
    </row>
    <row r="6522" spans="1:3" ht="17.25" customHeight="1" x14ac:dyDescent="0.25">
      <c r="A6522" s="14" t="s">
        <v>7693</v>
      </c>
      <c r="B6522" s="14" t="s">
        <v>7694</v>
      </c>
      <c r="C6522" s="14" t="s">
        <v>522</v>
      </c>
    </row>
    <row r="6523" spans="1:3" ht="17.25" customHeight="1" x14ac:dyDescent="0.25">
      <c r="A6523" s="14" t="s">
        <v>6605</v>
      </c>
      <c r="B6523" s="14" t="s">
        <v>6606</v>
      </c>
      <c r="C6523" s="14" t="s">
        <v>522</v>
      </c>
    </row>
    <row r="6524" spans="1:3" ht="17.25" customHeight="1" x14ac:dyDescent="0.25">
      <c r="A6524" s="14" t="s">
        <v>9731</v>
      </c>
      <c r="B6524" s="14" t="s">
        <v>9732</v>
      </c>
      <c r="C6524" s="14" t="s">
        <v>522</v>
      </c>
    </row>
    <row r="6525" spans="1:3" ht="17.25" customHeight="1" x14ac:dyDescent="0.25">
      <c r="A6525" s="14" t="s">
        <v>6402</v>
      </c>
      <c r="B6525" s="14" t="s">
        <v>6403</v>
      </c>
      <c r="C6525" s="14" t="s">
        <v>522</v>
      </c>
    </row>
    <row r="6526" spans="1:3" ht="17.25" customHeight="1" x14ac:dyDescent="0.25">
      <c r="A6526" s="14" t="s">
        <v>741</v>
      </c>
      <c r="B6526" s="14" t="s">
        <v>742</v>
      </c>
      <c r="C6526" s="14" t="s">
        <v>522</v>
      </c>
    </row>
    <row r="6527" spans="1:3" ht="17.25" customHeight="1" x14ac:dyDescent="0.25">
      <c r="A6527" s="14" t="s">
        <v>6505</v>
      </c>
      <c r="B6527" s="14" t="s">
        <v>6506</v>
      </c>
      <c r="C6527" s="14" t="s">
        <v>522</v>
      </c>
    </row>
    <row r="6528" spans="1:3" ht="17.25" customHeight="1" x14ac:dyDescent="0.25">
      <c r="A6528" s="14" t="s">
        <v>747</v>
      </c>
      <c r="B6528" s="14" t="s">
        <v>748</v>
      </c>
      <c r="C6528" s="14" t="s">
        <v>522</v>
      </c>
    </row>
    <row r="6529" spans="1:3" ht="17.25" customHeight="1" x14ac:dyDescent="0.25">
      <c r="A6529" s="14" t="s">
        <v>8412</v>
      </c>
      <c r="B6529" s="14" t="s">
        <v>8413</v>
      </c>
      <c r="C6529" s="14" t="s">
        <v>522</v>
      </c>
    </row>
    <row r="6530" spans="1:3" ht="17.25" customHeight="1" x14ac:dyDescent="0.25">
      <c r="A6530" s="14" t="str">
        <f>"01309230561"</f>
        <v>01309230561</v>
      </c>
      <c r="B6530" s="14" t="s">
        <v>5382</v>
      </c>
      <c r="C6530" s="14" t="s">
        <v>522</v>
      </c>
    </row>
    <row r="6531" spans="1:3" ht="17.25" customHeight="1" x14ac:dyDescent="0.25">
      <c r="A6531" s="14" t="s">
        <v>606</v>
      </c>
      <c r="B6531" s="14" t="s">
        <v>607</v>
      </c>
      <c r="C6531" s="14" t="s">
        <v>522</v>
      </c>
    </row>
    <row r="6532" spans="1:3" ht="17.25" customHeight="1" x14ac:dyDescent="0.25">
      <c r="A6532" s="14" t="s">
        <v>709</v>
      </c>
      <c r="B6532" s="14" t="s">
        <v>710</v>
      </c>
      <c r="C6532" s="14" t="s">
        <v>522</v>
      </c>
    </row>
    <row r="6533" spans="1:3" ht="17.25" customHeight="1" x14ac:dyDescent="0.25">
      <c r="A6533" s="14" t="s">
        <v>707</v>
      </c>
      <c r="B6533" s="14" t="s">
        <v>708</v>
      </c>
      <c r="C6533" s="14" t="s">
        <v>522</v>
      </c>
    </row>
    <row r="6534" spans="1:3" ht="17.25" customHeight="1" x14ac:dyDescent="0.25">
      <c r="A6534" s="14" t="s">
        <v>8481</v>
      </c>
      <c r="B6534" s="14" t="s">
        <v>8482</v>
      </c>
      <c r="C6534" s="14" t="s">
        <v>522</v>
      </c>
    </row>
    <row r="6535" spans="1:3" ht="17.25" customHeight="1" x14ac:dyDescent="0.25">
      <c r="A6535" s="14" t="s">
        <v>6542</v>
      </c>
      <c r="B6535" s="14" t="s">
        <v>6543</v>
      </c>
      <c r="C6535" s="14" t="s">
        <v>522</v>
      </c>
    </row>
    <row r="6536" spans="1:3" ht="17.25" customHeight="1" x14ac:dyDescent="0.25">
      <c r="A6536" s="14" t="s">
        <v>6405</v>
      </c>
      <c r="B6536" s="14" t="s">
        <v>6406</v>
      </c>
      <c r="C6536" s="14" t="s">
        <v>522</v>
      </c>
    </row>
    <row r="6537" spans="1:3" ht="17.25" customHeight="1" x14ac:dyDescent="0.25">
      <c r="A6537" s="14" t="str">
        <f>"01518540560"</f>
        <v>01518540560</v>
      </c>
      <c r="B6537" s="14" t="s">
        <v>6561</v>
      </c>
      <c r="C6537" s="14" t="s">
        <v>522</v>
      </c>
    </row>
    <row r="6538" spans="1:3" ht="17.25" customHeight="1" x14ac:dyDescent="0.25">
      <c r="A6538" s="14" t="s">
        <v>6461</v>
      </c>
      <c r="B6538" s="14" t="s">
        <v>6462</v>
      </c>
      <c r="C6538" s="14" t="s">
        <v>522</v>
      </c>
    </row>
    <row r="6539" spans="1:3" ht="17.25" customHeight="1" x14ac:dyDescent="0.25">
      <c r="A6539" s="14" t="s">
        <v>10309</v>
      </c>
      <c r="B6539" s="14" t="s">
        <v>10310</v>
      </c>
      <c r="C6539" s="14" t="s">
        <v>522</v>
      </c>
    </row>
    <row r="6540" spans="1:3" ht="17.25" customHeight="1" x14ac:dyDescent="0.25">
      <c r="A6540" s="14" t="s">
        <v>8401</v>
      </c>
      <c r="B6540" s="14" t="s">
        <v>8402</v>
      </c>
      <c r="C6540" s="14" t="s">
        <v>522</v>
      </c>
    </row>
    <row r="6541" spans="1:3" ht="17.25" customHeight="1" x14ac:dyDescent="0.25">
      <c r="A6541" s="14" t="s">
        <v>6396</v>
      </c>
      <c r="B6541" s="14" t="s">
        <v>6397</v>
      </c>
      <c r="C6541" s="14" t="s">
        <v>522</v>
      </c>
    </row>
    <row r="6542" spans="1:3" ht="17.25" customHeight="1" x14ac:dyDescent="0.25">
      <c r="A6542" s="14" t="s">
        <v>5689</v>
      </c>
      <c r="B6542" s="14" t="s">
        <v>5690</v>
      </c>
      <c r="C6542" s="14" t="s">
        <v>522</v>
      </c>
    </row>
    <row r="6543" spans="1:3" ht="17.25" customHeight="1" x14ac:dyDescent="0.25">
      <c r="A6543" s="14" t="s">
        <v>8397</v>
      </c>
      <c r="B6543" s="14" t="s">
        <v>8398</v>
      </c>
      <c r="C6543" s="14" t="s">
        <v>522</v>
      </c>
    </row>
    <row r="6544" spans="1:3" ht="17.25" customHeight="1" x14ac:dyDescent="0.25">
      <c r="A6544" s="14" t="str">
        <f>"02289680569"</f>
        <v>02289680569</v>
      </c>
      <c r="B6544" s="14" t="s">
        <v>6467</v>
      </c>
      <c r="C6544" s="14" t="s">
        <v>522</v>
      </c>
    </row>
    <row r="6545" spans="1:3" ht="17.25" customHeight="1" x14ac:dyDescent="0.25">
      <c r="A6545" s="14" t="s">
        <v>3779</v>
      </c>
      <c r="B6545" s="14" t="s">
        <v>3780</v>
      </c>
      <c r="C6545" s="14" t="s">
        <v>522</v>
      </c>
    </row>
    <row r="6546" spans="1:3" ht="17.25" customHeight="1" x14ac:dyDescent="0.25">
      <c r="A6546" s="14" t="str">
        <f>"00788320018"</f>
        <v>00788320018</v>
      </c>
      <c r="B6546" s="14" t="s">
        <v>706</v>
      </c>
      <c r="C6546" s="14" t="s">
        <v>522</v>
      </c>
    </row>
    <row r="6547" spans="1:3" ht="17.25" customHeight="1" x14ac:dyDescent="0.25">
      <c r="A6547" s="14" t="str">
        <f>"02330130564"</f>
        <v>02330130564</v>
      </c>
      <c r="B6547" s="14" t="s">
        <v>6641</v>
      </c>
      <c r="C6547" s="14" t="s">
        <v>522</v>
      </c>
    </row>
    <row r="6548" spans="1:3" ht="17.25" customHeight="1" x14ac:dyDescent="0.25">
      <c r="A6548" s="14" t="str">
        <f>"02004060568"</f>
        <v>02004060568</v>
      </c>
      <c r="B6548" s="14" t="s">
        <v>5642</v>
      </c>
      <c r="C6548" s="14" t="s">
        <v>522</v>
      </c>
    </row>
    <row r="6549" spans="1:3" ht="17.25" customHeight="1" x14ac:dyDescent="0.25">
      <c r="A6549" s="14" t="s">
        <v>612</v>
      </c>
      <c r="B6549" s="14" t="s">
        <v>613</v>
      </c>
      <c r="C6549" s="14" t="s">
        <v>522</v>
      </c>
    </row>
    <row r="6550" spans="1:3" ht="17.25" customHeight="1" x14ac:dyDescent="0.25">
      <c r="A6550" s="14" t="str">
        <f>"02169580566"</f>
        <v>02169580566</v>
      </c>
      <c r="B6550" s="14" t="s">
        <v>6538</v>
      </c>
      <c r="C6550" s="14" t="s">
        <v>522</v>
      </c>
    </row>
    <row r="6551" spans="1:3" ht="17.25" customHeight="1" x14ac:dyDescent="0.25">
      <c r="A6551" s="14" t="s">
        <v>743</v>
      </c>
      <c r="B6551" s="14" t="s">
        <v>744</v>
      </c>
      <c r="C6551" s="14" t="s">
        <v>522</v>
      </c>
    </row>
    <row r="6552" spans="1:3" ht="17.25" customHeight="1" x14ac:dyDescent="0.25">
      <c r="A6552" s="14" t="s">
        <v>829</v>
      </c>
      <c r="B6552" s="14" t="s">
        <v>830</v>
      </c>
      <c r="C6552" s="14" t="s">
        <v>522</v>
      </c>
    </row>
    <row r="6553" spans="1:3" ht="17.25" customHeight="1" x14ac:dyDescent="0.25">
      <c r="A6553" s="14" t="s">
        <v>7558</v>
      </c>
      <c r="B6553" s="14" t="s">
        <v>7559</v>
      </c>
      <c r="C6553" s="14" t="s">
        <v>522</v>
      </c>
    </row>
    <row r="6554" spans="1:3" ht="17.25" customHeight="1" x14ac:dyDescent="0.25">
      <c r="A6554" s="14" t="s">
        <v>7560</v>
      </c>
      <c r="B6554" s="14" t="s">
        <v>7561</v>
      </c>
      <c r="C6554" s="14" t="s">
        <v>522</v>
      </c>
    </row>
    <row r="6555" spans="1:3" ht="17.25" customHeight="1" x14ac:dyDescent="0.25">
      <c r="A6555" s="14" t="str">
        <f>"00062140561"</f>
        <v>00062140561</v>
      </c>
      <c r="B6555" s="14" t="s">
        <v>865</v>
      </c>
      <c r="C6555" s="14" t="s">
        <v>522</v>
      </c>
    </row>
    <row r="6556" spans="1:3" ht="17.25" customHeight="1" x14ac:dyDescent="0.25">
      <c r="A6556" s="14" t="str">
        <f>"00608010567"</f>
        <v>00608010567</v>
      </c>
      <c r="B6556" s="14" t="s">
        <v>6654</v>
      </c>
      <c r="C6556" s="14" t="s">
        <v>522</v>
      </c>
    </row>
    <row r="6557" spans="1:3" ht="17.25" customHeight="1" x14ac:dyDescent="0.25">
      <c r="A6557" s="14" t="str">
        <f>"01928740560"</f>
        <v>01928740560</v>
      </c>
      <c r="B6557" s="14" t="s">
        <v>7545</v>
      </c>
      <c r="C6557" s="14" t="s">
        <v>522</v>
      </c>
    </row>
    <row r="6558" spans="1:3" ht="17.25" customHeight="1" x14ac:dyDescent="0.25">
      <c r="A6558" s="14" t="str">
        <f>"01983940568"</f>
        <v>01983940568</v>
      </c>
      <c r="B6558" s="14" t="s">
        <v>697</v>
      </c>
      <c r="C6558" s="14" t="s">
        <v>522</v>
      </c>
    </row>
    <row r="6559" spans="1:3" ht="17.25" customHeight="1" x14ac:dyDescent="0.25">
      <c r="A6559" s="14" t="str">
        <f>"02198440568"</f>
        <v>02198440568</v>
      </c>
      <c r="B6559" s="14" t="s">
        <v>6398</v>
      </c>
      <c r="C6559" s="14" t="s">
        <v>522</v>
      </c>
    </row>
    <row r="6560" spans="1:3" ht="17.25" customHeight="1" x14ac:dyDescent="0.25">
      <c r="A6560" s="14" t="str">
        <f>"00116260563"</f>
        <v>00116260563</v>
      </c>
      <c r="B6560" s="14" t="s">
        <v>6640</v>
      </c>
      <c r="C6560" s="14" t="s">
        <v>522</v>
      </c>
    </row>
    <row r="6561" spans="1:3" ht="17.25" customHeight="1" x14ac:dyDescent="0.25">
      <c r="A6561" s="14" t="str">
        <f>"02059050563"</f>
        <v>02059050563</v>
      </c>
      <c r="B6561" s="14" t="s">
        <v>3635</v>
      </c>
      <c r="C6561" s="14" t="s">
        <v>522</v>
      </c>
    </row>
    <row r="6562" spans="1:3" ht="17.25" customHeight="1" x14ac:dyDescent="0.25">
      <c r="A6562" s="14" t="str">
        <f>"01812000568"</f>
        <v>01812000568</v>
      </c>
      <c r="B6562" s="14" t="s">
        <v>2965</v>
      </c>
      <c r="C6562" s="14" t="s">
        <v>522</v>
      </c>
    </row>
    <row r="6563" spans="1:3" ht="17.25" customHeight="1" x14ac:dyDescent="0.25">
      <c r="A6563" s="14" t="str">
        <f>"02158760567"</f>
        <v>02158760567</v>
      </c>
      <c r="B6563" s="14" t="s">
        <v>6522</v>
      </c>
      <c r="C6563" s="14" t="s">
        <v>522</v>
      </c>
    </row>
    <row r="6564" spans="1:3" ht="17.25" customHeight="1" x14ac:dyDescent="0.25">
      <c r="A6564" s="14" t="str">
        <f>"02083830568"</f>
        <v>02083830568</v>
      </c>
      <c r="B6564" s="14" t="s">
        <v>6655</v>
      </c>
      <c r="C6564" s="14" t="s">
        <v>522</v>
      </c>
    </row>
    <row r="6565" spans="1:3" ht="17.25" customHeight="1" x14ac:dyDescent="0.25">
      <c r="A6565" s="14" t="str">
        <f>"02253010561"</f>
        <v>02253010561</v>
      </c>
      <c r="B6565" s="14" t="s">
        <v>6305</v>
      </c>
      <c r="C6565" s="14" t="s">
        <v>522</v>
      </c>
    </row>
    <row r="6566" spans="1:3" ht="17.25" customHeight="1" x14ac:dyDescent="0.25">
      <c r="A6566" s="14" t="str">
        <f>"01805940564"</f>
        <v>01805940564</v>
      </c>
      <c r="B6566" s="14" t="s">
        <v>737</v>
      </c>
      <c r="C6566" s="14" t="s">
        <v>522</v>
      </c>
    </row>
    <row r="6567" spans="1:3" ht="17.25" customHeight="1" x14ac:dyDescent="0.25">
      <c r="A6567" s="14" t="str">
        <f>"00185400561"</f>
        <v>00185400561</v>
      </c>
      <c r="B6567" s="14" t="s">
        <v>10496</v>
      </c>
      <c r="C6567" s="14" t="s">
        <v>522</v>
      </c>
    </row>
    <row r="6568" spans="1:3" ht="17.25" customHeight="1" x14ac:dyDescent="0.25">
      <c r="A6568" s="14" t="str">
        <f>"01949060568"</f>
        <v>01949060568</v>
      </c>
      <c r="B6568" s="14" t="s">
        <v>6277</v>
      </c>
      <c r="C6568" s="14" t="s">
        <v>522</v>
      </c>
    </row>
    <row r="6569" spans="1:3" ht="17.25" customHeight="1" x14ac:dyDescent="0.25">
      <c r="A6569" s="14" t="str">
        <f>"02264690567"</f>
        <v>02264690567</v>
      </c>
      <c r="B6569" s="14" t="s">
        <v>6266</v>
      </c>
      <c r="C6569" s="14" t="s">
        <v>522</v>
      </c>
    </row>
    <row r="6570" spans="1:3" ht="17.25" customHeight="1" x14ac:dyDescent="0.25">
      <c r="A6570" s="14" t="str">
        <f>"02208000568"</f>
        <v>02208000568</v>
      </c>
      <c r="B6570" s="14" t="s">
        <v>7869</v>
      </c>
      <c r="C6570" s="14" t="s">
        <v>522</v>
      </c>
    </row>
    <row r="6571" spans="1:3" ht="17.25" customHeight="1" x14ac:dyDescent="0.25">
      <c r="A6571" s="14" t="str">
        <f>"01921680565"</f>
        <v>01921680565</v>
      </c>
      <c r="B6571" s="14" t="s">
        <v>521</v>
      </c>
      <c r="C6571" s="14" t="s">
        <v>522</v>
      </c>
    </row>
    <row r="6572" spans="1:3" ht="17.25" customHeight="1" x14ac:dyDescent="0.25">
      <c r="A6572" s="14" t="str">
        <f>"02216240560"</f>
        <v>02216240560</v>
      </c>
      <c r="B6572" s="14" t="s">
        <v>3656</v>
      </c>
      <c r="C6572" s="14" t="s">
        <v>522</v>
      </c>
    </row>
    <row r="6573" spans="1:3" ht="17.25" customHeight="1" x14ac:dyDescent="0.25">
      <c r="A6573" s="14" t="str">
        <f>"01924300567"</f>
        <v>01924300567</v>
      </c>
      <c r="B6573" s="14" t="s">
        <v>6383</v>
      </c>
      <c r="C6573" s="14" t="s">
        <v>522</v>
      </c>
    </row>
    <row r="6574" spans="1:3" ht="17.25" customHeight="1" x14ac:dyDescent="0.25">
      <c r="A6574" s="14" t="str">
        <f>"02207350568"</f>
        <v>02207350568</v>
      </c>
      <c r="B6574" s="14" t="s">
        <v>6498</v>
      </c>
      <c r="C6574" s="14" t="s">
        <v>522</v>
      </c>
    </row>
    <row r="6575" spans="1:3" ht="17.25" customHeight="1" x14ac:dyDescent="0.25">
      <c r="A6575" s="14" t="str">
        <f>"01820760567"</f>
        <v>01820760567</v>
      </c>
      <c r="B6575" s="14" t="s">
        <v>627</v>
      </c>
      <c r="C6575" s="14" t="s">
        <v>522</v>
      </c>
    </row>
    <row r="6576" spans="1:3" ht="17.25" customHeight="1" x14ac:dyDescent="0.25">
      <c r="A6576" s="14" t="s">
        <v>3905</v>
      </c>
      <c r="B6576" s="14" t="s">
        <v>3906</v>
      </c>
      <c r="C6576" s="14" t="s">
        <v>522</v>
      </c>
    </row>
    <row r="6577" spans="1:3" ht="17.25" customHeight="1" x14ac:dyDescent="0.25">
      <c r="A6577" s="14" t="str">
        <f>"02370880565"</f>
        <v>02370880565</v>
      </c>
      <c r="B6577" s="14" t="s">
        <v>10307</v>
      </c>
      <c r="C6577" s="14" t="s">
        <v>522</v>
      </c>
    </row>
    <row r="6578" spans="1:3" ht="17.25" customHeight="1" x14ac:dyDescent="0.25">
      <c r="A6578" s="14" t="s">
        <v>6343</v>
      </c>
      <c r="B6578" s="14" t="s">
        <v>6344</v>
      </c>
      <c r="C6578" s="14" t="s">
        <v>522</v>
      </c>
    </row>
    <row r="6579" spans="1:3" ht="17.25" customHeight="1" x14ac:dyDescent="0.25">
      <c r="A6579" s="14" t="s">
        <v>8508</v>
      </c>
      <c r="B6579" s="14" t="s">
        <v>8509</v>
      </c>
      <c r="C6579" s="14" t="s">
        <v>522</v>
      </c>
    </row>
    <row r="6580" spans="1:3" ht="17.25" customHeight="1" x14ac:dyDescent="0.25">
      <c r="A6580" s="14" t="str">
        <f>"01478830563"</f>
        <v>01478830563</v>
      </c>
      <c r="B6580" s="14" t="s">
        <v>792</v>
      </c>
      <c r="C6580" s="14" t="s">
        <v>522</v>
      </c>
    </row>
    <row r="6581" spans="1:3" ht="17.25" customHeight="1" x14ac:dyDescent="0.25">
      <c r="A6581" s="14" t="s">
        <v>5673</v>
      </c>
      <c r="B6581" s="14" t="s">
        <v>5674</v>
      </c>
      <c r="C6581" s="14" t="s">
        <v>522</v>
      </c>
    </row>
    <row r="6582" spans="1:3" ht="17.25" customHeight="1" x14ac:dyDescent="0.25">
      <c r="A6582" s="14" t="str">
        <f>"00605330562"</f>
        <v>00605330562</v>
      </c>
      <c r="B6582" s="14" t="s">
        <v>4465</v>
      </c>
      <c r="C6582" s="14" t="s">
        <v>522</v>
      </c>
    </row>
    <row r="6583" spans="1:3" ht="17.25" customHeight="1" x14ac:dyDescent="0.25">
      <c r="A6583" s="14">
        <v>80026860561</v>
      </c>
      <c r="B6583" s="14" t="s">
        <v>4030</v>
      </c>
      <c r="C6583" s="14" t="s">
        <v>522</v>
      </c>
    </row>
    <row r="6584" spans="1:3" ht="17.25" customHeight="1" x14ac:dyDescent="0.25">
      <c r="A6584" s="14" t="str">
        <f>"02269120560"</f>
        <v>02269120560</v>
      </c>
      <c r="B6584" s="14" t="s">
        <v>6525</v>
      </c>
      <c r="C6584" s="14" t="s">
        <v>522</v>
      </c>
    </row>
  </sheetData>
  <sortState xmlns:xlrd2="http://schemas.microsoft.com/office/spreadsheetml/2017/richdata2" ref="A2:C6592">
    <sortCondition ref="C2:C6592"/>
    <sortCondition ref="B2:B6592"/>
  </sortState>
  <conditionalFormatting sqref="A9:A10">
    <cfRule type="duplicateValues" dxfId="8" priority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8" fitToHeight="0" orientation="portrait" r:id="rId1"/>
  <headerFooter>
    <oddHeader>&amp;CRete del Lavoro Agricolo di Qualità
&amp;"-,Grassetto"&amp;10Aziende iscritte al 7 marzo 2023</oddHeader>
    <oddFooter>&amp;RPag. &amp;P di 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5597A-E010-458E-86CB-4FC35795C820}">
  <dimension ref="A1:C10"/>
  <sheetViews>
    <sheetView workbookViewId="0">
      <selection activeCell="J6" sqref="J6"/>
    </sheetView>
  </sheetViews>
  <sheetFormatPr defaultRowHeight="15" x14ac:dyDescent="0.25"/>
  <cols>
    <col min="1" max="1" width="22.85546875" style="1" customWidth="1"/>
    <col min="2" max="2" width="50.42578125" style="1" customWidth="1"/>
    <col min="3" max="3" width="20.42578125" style="1" customWidth="1"/>
  </cols>
  <sheetData>
    <row r="1" spans="1:3" s="4" customFormat="1" ht="12.75" x14ac:dyDescent="0.2">
      <c r="A1" s="5" t="s">
        <v>0</v>
      </c>
      <c r="B1" s="6" t="s">
        <v>1</v>
      </c>
      <c r="C1" s="7" t="s">
        <v>2</v>
      </c>
    </row>
    <row r="2" spans="1:3" x14ac:dyDescent="0.25">
      <c r="A2" s="8" t="s">
        <v>18</v>
      </c>
      <c r="B2" s="2" t="s">
        <v>19</v>
      </c>
      <c r="C2" s="9" t="s">
        <v>3</v>
      </c>
    </row>
    <row r="3" spans="1:3" x14ac:dyDescent="0.25">
      <c r="A3" s="8" t="str">
        <f>"00145240925"</f>
        <v>00145240925</v>
      </c>
      <c r="B3" s="2" t="s">
        <v>13</v>
      </c>
      <c r="C3" s="10" t="s">
        <v>20</v>
      </c>
    </row>
    <row r="4" spans="1:3" x14ac:dyDescent="0.25">
      <c r="A4" s="8" t="str">
        <f>"03754000929"</f>
        <v>03754000929</v>
      </c>
      <c r="B4" s="2" t="s">
        <v>14</v>
      </c>
      <c r="C4" s="10" t="s">
        <v>20</v>
      </c>
    </row>
    <row r="5" spans="1:3" x14ac:dyDescent="0.25">
      <c r="A5" s="8" t="str">
        <f>"00141000927"</f>
        <v>00141000927</v>
      </c>
      <c r="B5" s="2" t="s">
        <v>15</v>
      </c>
      <c r="C5" s="10" t="s">
        <v>20</v>
      </c>
    </row>
    <row r="6" spans="1:3" x14ac:dyDescent="0.25">
      <c r="A6" s="8" t="str">
        <f>"02131270924"</f>
        <v>02131270924</v>
      </c>
      <c r="B6" s="2" t="s">
        <v>10</v>
      </c>
      <c r="C6" s="10" t="s">
        <v>20</v>
      </c>
    </row>
    <row r="7" spans="1:3" x14ac:dyDescent="0.25">
      <c r="A7" s="8" t="s">
        <v>16</v>
      </c>
      <c r="B7" s="2" t="s">
        <v>17</v>
      </c>
      <c r="C7" s="10" t="s">
        <v>5</v>
      </c>
    </row>
    <row r="8" spans="1:3" x14ac:dyDescent="0.25">
      <c r="A8" s="8" t="s">
        <v>11</v>
      </c>
      <c r="B8" s="2" t="s">
        <v>12</v>
      </c>
      <c r="C8" s="10" t="s">
        <v>20</v>
      </c>
    </row>
    <row r="9" spans="1:3" x14ac:dyDescent="0.25">
      <c r="A9" s="8" t="s">
        <v>6</v>
      </c>
      <c r="B9" s="2" t="s">
        <v>7</v>
      </c>
      <c r="C9" s="10" t="s">
        <v>4</v>
      </c>
    </row>
    <row r="10" spans="1:3" x14ac:dyDescent="0.25">
      <c r="A10" s="11" t="s">
        <v>8</v>
      </c>
      <c r="B10" s="12" t="s">
        <v>9</v>
      </c>
      <c r="C10" s="13" t="s">
        <v>20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ACCOLTE</vt:lpstr>
      <vt:lpstr>dAmA</vt:lpstr>
      <vt:lpstr>ACCOLTE!Titoli_stampa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Leonelli Franco</dc:creator>
  <cp:keywords>6581+2</cp:keywords>
  <cp:lastModifiedBy>Leonelli Franco</cp:lastModifiedBy>
  <cp:lastPrinted>2023-03-09T11:22:18Z</cp:lastPrinted>
  <dcterms:created xsi:type="dcterms:W3CDTF">2020-10-08T09:40:28Z</dcterms:created>
  <dcterms:modified xsi:type="dcterms:W3CDTF">2023-03-09T11:25:33Z</dcterms:modified>
</cp:coreProperties>
</file>