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inps-my.sharepoint.com/personal/barbara_ceremigna_inps_it/Documents/Desktop/DCSR/RAPPORTO ANNUALE/Appendici statistiche tolte dal sito/"/>
    </mc:Choice>
  </mc:AlternateContent>
  <xr:revisionPtr revIDLastSave="0" documentId="8_{26B50A2B-0710-4BF9-BFEA-6C21DD57A81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5.1" sheetId="16" r:id="rId1"/>
    <sheet name="5.2" sheetId="17" r:id="rId2"/>
    <sheet name="5.3" sheetId="18" r:id="rId3"/>
    <sheet name="5.4" sheetId="19" r:id="rId4"/>
    <sheet name="5.5" sheetId="20" r:id="rId5"/>
    <sheet name="Grafico 5.1" sheetId="21" r:id="rId6"/>
    <sheet name="Grafico 5.2" sheetId="14" r:id="rId7"/>
    <sheet name="Grafico 5.3" sheetId="15" r:id="rId8"/>
    <sheet name="5.6" sheetId="22" r:id="rId9"/>
    <sheet name="5.7 agg" sheetId="12" r:id="rId10"/>
    <sheet name="5.8 agg" sheetId="13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3" l="1"/>
  <c r="L6" i="12"/>
  <c r="I6" i="12"/>
  <c r="L19" i="13"/>
  <c r="L20" i="12"/>
  <c r="K6" i="12"/>
  <c r="I18" i="12"/>
  <c r="D8" i="22"/>
  <c r="E8" i="22" s="1"/>
  <c r="F8" i="22" s="1"/>
  <c r="E7" i="22"/>
  <c r="F7" i="22" s="1"/>
  <c r="E6" i="22"/>
  <c r="F6" i="22" s="1"/>
  <c r="L6" i="13"/>
  <c r="L7" i="13"/>
  <c r="L8" i="13"/>
  <c r="L9" i="13"/>
  <c r="L10" i="13"/>
  <c r="L11" i="13"/>
  <c r="L12" i="13"/>
  <c r="L13" i="13"/>
  <c r="L14" i="13"/>
  <c r="L15" i="13"/>
  <c r="L16" i="13"/>
  <c r="L17" i="13"/>
  <c r="I20" i="12"/>
  <c r="I19" i="12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5" i="13"/>
  <c r="H18" i="13"/>
  <c r="L15" i="12"/>
  <c r="L9" i="12"/>
  <c r="L10" i="12"/>
  <c r="L11" i="12"/>
  <c r="L12" i="12"/>
  <c r="L13" i="12"/>
  <c r="L14" i="12"/>
  <c r="L16" i="12"/>
  <c r="L17" i="12"/>
  <c r="L18" i="12"/>
  <c r="L19" i="12"/>
  <c r="L7" i="12"/>
  <c r="L8" i="12"/>
  <c r="K7" i="12"/>
  <c r="K19" i="12" l="1"/>
  <c r="I9" i="12"/>
  <c r="I10" i="12"/>
  <c r="I11" i="12"/>
  <c r="I12" i="12"/>
  <c r="I13" i="12"/>
  <c r="I14" i="12"/>
  <c r="I15" i="12"/>
  <c r="I16" i="12"/>
  <c r="I17" i="12"/>
  <c r="I8" i="12"/>
  <c r="I7" i="12"/>
  <c r="H19" i="12"/>
  <c r="G5" i="17" l="1"/>
  <c r="F5" i="17"/>
  <c r="D5" i="20" l="1"/>
  <c r="F5" i="19"/>
  <c r="C8" i="18"/>
  <c r="K8" i="12"/>
  <c r="K9" i="12"/>
  <c r="K10" i="12"/>
  <c r="K11" i="12"/>
  <c r="K12" i="12"/>
  <c r="K13" i="12"/>
  <c r="K14" i="12"/>
  <c r="K15" i="12"/>
  <c r="K16" i="12"/>
  <c r="K17" i="12"/>
  <c r="K18" i="12"/>
  <c r="K20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20" i="12"/>
  <c r="O6" i="12"/>
  <c r="N19" i="12"/>
  <c r="O19" i="12" s="1"/>
  <c r="M6" i="13" l="1"/>
  <c r="M7" i="13"/>
  <c r="M8" i="13"/>
  <c r="M9" i="13"/>
  <c r="M10" i="13"/>
  <c r="M11" i="13"/>
  <c r="M12" i="13"/>
  <c r="M13" i="13"/>
  <c r="M14" i="13"/>
  <c r="M15" i="13"/>
  <c r="M16" i="13"/>
  <c r="M17" i="13"/>
  <c r="M19" i="13"/>
  <c r="M5" i="13"/>
  <c r="K19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5" i="13"/>
  <c r="J18" i="13"/>
  <c r="M18" i="13" l="1"/>
  <c r="L18" i="13"/>
  <c r="K18" i="13"/>
</calcChain>
</file>

<file path=xl/sharedStrings.xml><?xml version="1.0" encoding="utf-8"?>
<sst xmlns="http://schemas.openxmlformats.org/spreadsheetml/2006/main" count="113" uniqueCount="80">
  <si>
    <t>Totale 13 Sedi</t>
  </si>
  <si>
    <t>STRUTTURA</t>
  </si>
  <si>
    <t>ANNO 2010</t>
  </si>
  <si>
    <t>Popolazione*</t>
  </si>
  <si>
    <t>% Popolazione/ Tot. Nazionale</t>
  </si>
  <si>
    <t>Ricorsi giacenti</t>
  </si>
  <si>
    <t>% Ricorsi/ Popolaz.</t>
  </si>
  <si>
    <t>Popolazione**</t>
  </si>
  <si>
    <t>Andamento 2021/2010</t>
  </si>
  <si>
    <t>Roma Metr.</t>
  </si>
  <si>
    <t>1,89%.</t>
  </si>
  <si>
    <t>Caserta acc.</t>
  </si>
  <si>
    <t>Napoli Metr.</t>
  </si>
  <si>
    <t>Salerno acc.</t>
  </si>
  <si>
    <t>Bari acc.</t>
  </si>
  <si>
    <t>Foggia</t>
  </si>
  <si>
    <t>Lecce</t>
  </si>
  <si>
    <t>Taranto</t>
  </si>
  <si>
    <t>Cosenza acc.</t>
  </si>
  <si>
    <t>Reggio Calabria</t>
  </si>
  <si>
    <t>Catania</t>
  </si>
  <si>
    <t>Messina</t>
  </si>
  <si>
    <t>Palermo acc.</t>
  </si>
  <si>
    <t>Ricorsi iniziati</t>
  </si>
  <si>
    <t>ANNO 2022</t>
  </si>
  <si>
    <t>Andamento 2022/2010</t>
  </si>
  <si>
    <t>Tabella 5.8 - Contenzioso civile (primo e secondo grado): ricorsi iniziati. Confronto Anni 2022/2010</t>
  </si>
  <si>
    <t>% Ricorsi/ 
Tot. Nazionale</t>
  </si>
  <si>
    <t>Ricorsi al 31/03/2023</t>
  </si>
  <si>
    <t>% Popolazione/ 
Tot. Nazionale</t>
  </si>
  <si>
    <t>% Ricorsi/Tot. Nazionale</t>
  </si>
  <si>
    <t>Tabella 5.1 - Principali risultati dell’attività di vigilanza. Anno 2022</t>
  </si>
  <si>
    <r>
      <rPr>
        <b/>
        <sz val="10"/>
        <color theme="1"/>
        <rFont val="Titillium Web"/>
      </rPr>
      <t>N. accertamenti ispettivi</t>
    </r>
    <r>
      <rPr>
        <sz val="10"/>
        <color theme="1"/>
        <rFont val="Titillium Web"/>
      </rPr>
      <t xml:space="preserve"> (totale) di cui:</t>
    </r>
  </si>
  <si>
    <t>accertamenti ispettivi con esito irregolare</t>
  </si>
  <si>
    <t>N. lavoratori in posizione irregolare di cui:</t>
  </si>
  <si>
    <t>lavoratori completamente in nero</t>
  </si>
  <si>
    <t>Importo prestazioni indebite annullate (milioni di euro)</t>
  </si>
  <si>
    <t>Importo evaso accertato (compreso sanzioni in milioni di euro)</t>
  </si>
  <si>
    <t>Tabella 5.2 - Accertato lordo. Consuntivo 2021, valore programmato in fase di previsione 2022, consuntivo 2022 e percentuali di scostamento</t>
  </si>
  <si>
    <t>Consuntivo 2021 (milioni di euro)</t>
  </si>
  <si>
    <t>Previsione stimata dal Piano 2022 (milioni di euro)</t>
  </si>
  <si>
    <t>Consuntivo 2022 (milioni di euro)</t>
  </si>
  <si>
    <t>Variazione % Cons.2022/Previs. 2022</t>
  </si>
  <si>
    <t>Variazione % Cons.2022/Cons.2021</t>
  </si>
  <si>
    <t>Accertato lordo</t>
  </si>
  <si>
    <t>Accertamenti definiti</t>
  </si>
  <si>
    <t>Valore assoluto</t>
  </si>
  <si>
    <t>Valore %</t>
  </si>
  <si>
    <t>Accertamenti conclusi con esito Regolare (senza addebito)</t>
  </si>
  <si>
    <t>Accertamenti conclusi con esiti Positivi (con l’invio della diffida di pagamento)</t>
  </si>
  <si>
    <t>Accertamenti Residui (con segnalazione alla vigilanza ispettiva)</t>
  </si>
  <si>
    <t>Accertamenti Totali</t>
  </si>
  <si>
    <t>(*) I controlli di Vigilanza Documentale, realizzati ex post rispetto a situazioni di irregolarità contributiva già consumate, sono finalizzati a mantenere un controllo costante ed omogeneo sul territorio rispetto a situazioni di “incongruità contributiva” e rendere percepibile l’accurata azione deterrente posta in essere dall’Istituto.</t>
  </si>
  <si>
    <t>Tabella 5.4 - Importi accertati dalle attività di Vigilanza Documentale. Anno 2022 (milioni di euro)</t>
  </si>
  <si>
    <t>UNIEMENS: controllo conguagli</t>
  </si>
  <si>
    <t>Controlli CIG</t>
  </si>
  <si>
    <t>Controllo agevolazioni contributive e Ticket licenziamento</t>
  </si>
  <si>
    <t>Altri controlli</t>
  </si>
  <si>
    <t>Totale</t>
  </si>
  <si>
    <t>Importo accertato (a)</t>
  </si>
  <si>
    <t>Importo futuro risparmiato* (minori uscite: mancata fruizione di ulteriori agevolazioni e/o prestazioni indebite) (b)</t>
  </si>
  <si>
    <t>Beneficio economico complessivo (a+b)</t>
  </si>
  <si>
    <t>Tabella 5.6 - Incassi da recupero crediti in forma diretta e da agenti della riscossione. Anno 2022</t>
  </si>
  <si>
    <t>Variazione assoluta</t>
  </si>
  <si>
    <t>Variazione %</t>
  </si>
  <si>
    <t>Incassi in forma diretta</t>
  </si>
  <si>
    <t>Incassi da AdR</t>
  </si>
  <si>
    <t>Grafico 5.3 - Rilevazione Nazionale (Primo + Secondo grado) - Andamento sentenze</t>
  </si>
  <si>
    <t>(**) Fonte dati: ISTAT, popolazione al 1° gennaio 2023.</t>
  </si>
  <si>
    <t>(*) Fonte dati: ISTAT, popolazione al 1° gennaio 2011.</t>
  </si>
  <si>
    <t>Tabella 5.3 - Attività di Vigilanza Documentale*. Anno 2022</t>
  </si>
  <si>
    <t>Tabella 5.5 - Beneficio economico complessivo derivante dalle attività di Vigilanza Documentale. Anno 2022 (milioni di euro)</t>
  </si>
  <si>
    <r>
      <t>Grafico 5.1</t>
    </r>
    <r>
      <rPr>
        <b/>
        <sz val="10"/>
        <color theme="0"/>
        <rFont val="Garamond"/>
        <family val="1"/>
      </rPr>
      <t xml:space="preserve"> </t>
    </r>
    <r>
      <rPr>
        <b/>
        <sz val="10"/>
        <color theme="0"/>
        <rFont val="Titillium Web"/>
      </rPr>
      <t>- Importi accertati a seguito di controlli on desk. Anni 2013-2022 (importi in euro)</t>
    </r>
  </si>
  <si>
    <t>Grafico 5.2 - Giudizi pendenti - Rilevazione nazionale del contenzioso civile di Primo e Secondo grado</t>
  </si>
  <si>
    <t>Tabella 5.7 - Contenzioso civile (Primo e Secondo grado). Sedi ad elevato contenzioso: ricorsi giacenti.  Confronto Anni 2023/2010</t>
  </si>
  <si>
    <t xml:space="preserve">                        </t>
  </si>
  <si>
    <t>Totale generale accertato (milioni di euro) di cui:</t>
  </si>
  <si>
    <t xml:space="preserve">Totale incassi </t>
  </si>
  <si>
    <t xml:space="preserve">Totale nazionale </t>
  </si>
  <si>
    <t>(*) Tale importo rappresenta la parte del contributo alla riduzione del Debito pubblico Ieep/C.Ri.D.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</si>
</sst>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Inconsolata SemiExpanded Bold"/>
    </font>
    <font>
      <sz val="10"/>
      <color rgb="FF000000"/>
      <name val="Titillium Web"/>
    </font>
    <font>
      <b/>
      <sz val="10"/>
      <color rgb="FF000000"/>
      <name val="Titillium Web"/>
    </font>
    <font>
      <b/>
      <sz val="10"/>
      <color theme="0"/>
      <name val="Titillium Web"/>
    </font>
    <font>
      <b/>
      <sz val="10"/>
      <color theme="1"/>
      <name val="Titillium Web"/>
    </font>
    <font>
      <sz val="10"/>
      <color theme="1"/>
      <name val="Titillium Web"/>
    </font>
    <font>
      <b/>
      <sz val="10"/>
      <name val="Titillium Web"/>
    </font>
    <font>
      <i/>
      <sz val="8"/>
      <color rgb="FF000000"/>
      <name val="Titillium Web"/>
    </font>
    <font>
      <sz val="11"/>
      <color theme="1"/>
      <name val="Titillium Web"/>
    </font>
    <font>
      <b/>
      <sz val="10"/>
      <color theme="0"/>
      <name val="Garamond"/>
      <family val="1"/>
    </font>
    <font>
      <b/>
      <sz val="11"/>
      <name val="Calibri"/>
      <family val="2"/>
      <scheme val="minor"/>
    </font>
    <font>
      <sz val="10"/>
      <name val="Titillium Web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4A9E6"/>
        <bgColor indexed="64"/>
      </patternFill>
    </fill>
    <fill>
      <patternFill patternType="solid">
        <fgColor rgb="FFF2F6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10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0" applyFont="1" applyBorder="1"/>
    <xf numFmtId="0" fontId="9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43" fontId="8" fillId="0" borderId="1" xfId="0" applyNumberFormat="1" applyFont="1" applyBorder="1" applyAlignment="1">
      <alignment vertical="center"/>
    </xf>
    <xf numFmtId="43" fontId="7" fillId="0" borderId="1" xfId="0" applyNumberFormat="1" applyFont="1" applyBorder="1" applyAlignment="1">
      <alignment vertical="center"/>
    </xf>
    <xf numFmtId="43" fontId="8" fillId="0" borderId="1" xfId="2" applyFont="1" applyBorder="1" applyAlignment="1">
      <alignment vertical="center"/>
    </xf>
    <xf numFmtId="43" fontId="8" fillId="0" borderId="1" xfId="2" applyFont="1" applyBorder="1" applyAlignment="1">
      <alignment horizontal="center" vertical="center"/>
    </xf>
    <xf numFmtId="165" fontId="7" fillId="0" borderId="1" xfId="2" applyNumberFormat="1" applyFont="1" applyBorder="1" applyAlignment="1">
      <alignment vertical="center"/>
    </xf>
    <xf numFmtId="43" fontId="8" fillId="0" borderId="1" xfId="2" applyFont="1" applyBorder="1"/>
    <xf numFmtId="4" fontId="8" fillId="0" borderId="1" xfId="0" applyNumberFormat="1" applyFont="1" applyBorder="1"/>
    <xf numFmtId="43" fontId="7" fillId="0" borderId="1" xfId="2" applyFont="1" applyBorder="1"/>
    <xf numFmtId="4" fontId="7" fillId="0" borderId="1" xfId="0" applyNumberFormat="1" applyFont="1" applyBorder="1"/>
    <xf numFmtId="0" fontId="11" fillId="0" borderId="0" xfId="0" applyFont="1"/>
    <xf numFmtId="0" fontId="10" fillId="0" borderId="0" xfId="0" applyFont="1" applyAlignment="1">
      <alignment vertical="center"/>
    </xf>
    <xf numFmtId="10" fontId="7" fillId="0" borderId="1" xfId="0" applyNumberFormat="1" applyFont="1" applyBorder="1"/>
    <xf numFmtId="165" fontId="3" fillId="0" borderId="0" xfId="0" applyNumberFormat="1" applyFont="1"/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9" fontId="9" fillId="0" borderId="1" xfId="0" applyNumberFormat="1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right" vertical="center"/>
    </xf>
    <xf numFmtId="165" fontId="9" fillId="0" borderId="1" xfId="2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10" fontId="9" fillId="0" borderId="1" xfId="0" applyNumberFormat="1" applyFont="1" applyFill="1" applyBorder="1" applyAlignment="1">
      <alignment horizontal="right" vertical="center"/>
    </xf>
    <xf numFmtId="0" fontId="13" fillId="0" borderId="0" xfId="0" applyFont="1"/>
    <xf numFmtId="10" fontId="14" fillId="0" borderId="1" xfId="0" applyNumberFormat="1" applyFont="1" applyBorder="1" applyAlignment="1">
      <alignment horizontal="right" vertical="center"/>
    </xf>
    <xf numFmtId="0" fontId="15" fillId="0" borderId="0" xfId="0" applyFont="1"/>
    <xf numFmtId="165" fontId="14" fillId="0" borderId="1" xfId="2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2F6DD5"/>
      <color rgb="FF2F67DB"/>
      <color rgb="FFF2F6FC"/>
      <color rgb="FFDF0024"/>
      <color rgb="FF006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3785991810071E-2"/>
          <c:y val="7.7389222512422431E-2"/>
          <c:w val="0.90264598330032964"/>
          <c:h val="0.85775390288641129"/>
        </c:manualLayout>
      </c:layout>
      <c:lineChart>
        <c:grouping val="standard"/>
        <c:varyColors val="0"/>
        <c:ser>
          <c:idx val="0"/>
          <c:order val="0"/>
          <c:tx>
            <c:strRef>
              <c:f>'[1]dati agg dei due grafici'!$B$22</c:f>
              <c:strCache>
                <c:ptCount val="1"/>
                <c:pt idx="0">
                  <c:v>Giacenza finale</c:v>
                </c:pt>
              </c:strCache>
            </c:strRef>
          </c:tx>
          <c:dLbls>
            <c:dLbl>
              <c:idx val="0"/>
              <c:layout>
                <c:manualLayout>
                  <c:x val="8.1900081900081901E-3"/>
                  <c:y val="-6.2656641604010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E8-402C-840C-2C2F2204DA04}"/>
                </c:ext>
              </c:extLst>
            </c:dLbl>
            <c:dLbl>
              <c:idx val="4"/>
              <c:layout>
                <c:manualLayout>
                  <c:x val="2.7300027300027302E-3"/>
                  <c:y val="-1.4619883040935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E8-402C-840C-2C2F2204DA04}"/>
                </c:ext>
              </c:extLst>
            </c:dLbl>
            <c:dLbl>
              <c:idx val="5"/>
              <c:layout>
                <c:manualLayout>
                  <c:x val="-4.0950040950041948E-3"/>
                  <c:y val="-1.4619883040935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E8-402C-840C-2C2F2204DA04}"/>
                </c:ext>
              </c:extLst>
            </c:dLbl>
            <c:dLbl>
              <c:idx val="6"/>
              <c:layout>
                <c:manualLayout>
                  <c:x val="-1.0010672287636077E-16"/>
                  <c:y val="-1.6720721005389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E8-402C-840C-2C2F2204DA04}"/>
                </c:ext>
              </c:extLst>
            </c:dLbl>
            <c:dLbl>
              <c:idx val="7"/>
              <c:layout>
                <c:manualLayout>
                  <c:x val="-1.0941331417882401E-2"/>
                  <c:y val="-2.3005912700713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E8-402C-840C-2C2F2204DA04}"/>
                </c:ext>
              </c:extLst>
            </c:dLbl>
            <c:dLbl>
              <c:idx val="8"/>
              <c:layout>
                <c:manualLayout>
                  <c:x val="-2.1882662835764899E-2"/>
                  <c:y val="-2.3005912700713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E8-402C-840C-2C2F2204DA04}"/>
                </c:ext>
              </c:extLst>
            </c:dLbl>
            <c:dLbl>
              <c:idx val="9"/>
              <c:layout>
                <c:manualLayout>
                  <c:x val="-3.4150613995771351E-2"/>
                  <c:y val="-2.509383430989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E8-402C-840C-2C2F2204DA04}"/>
                </c:ext>
              </c:extLst>
            </c:dLbl>
            <c:dLbl>
              <c:idx val="10"/>
              <c:layout>
                <c:manualLayout>
                  <c:x val="-3.684434869044622E-2"/>
                  <c:y val="-2.701298701298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E8-402C-840C-2C2F2204DA04}"/>
                </c:ext>
              </c:extLst>
            </c:dLbl>
            <c:dLbl>
              <c:idx val="11"/>
              <c:layout>
                <c:manualLayout>
                  <c:x val="-3.6907561787875916E-2"/>
                  <c:y val="-2.919658166815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E8-402C-840C-2C2F2204DA04}"/>
                </c:ext>
              </c:extLst>
            </c:dLbl>
            <c:dLbl>
              <c:idx val="12"/>
              <c:layout>
                <c:manualLayout>
                  <c:x val="-3.143267349469131E-2"/>
                  <c:y val="-3.1274641092711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E8-402C-840C-2C2F2204DA04}"/>
                </c:ext>
              </c:extLst>
            </c:dLbl>
            <c:dLbl>
              <c:idx val="13"/>
              <c:layout>
                <c:manualLayout>
                  <c:x val="-3.4173668322107525E-2"/>
                  <c:y val="-3.1282051787313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E8-402C-840C-2C2F2204DA04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tillium Web" panose="00000500000000000000" pitchFamily="2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'[1]dati agg dei due grafici'!$A$23:$A$36</c:f>
              <c:strCache>
                <c:ptCount val="14"/>
                <c:pt idx="0">
                  <c:v>al 31/12/2010</c:v>
                </c:pt>
                <c:pt idx="1">
                  <c:v>al 31/12/2011</c:v>
                </c:pt>
                <c:pt idx="2">
                  <c:v>al 31/12/2012</c:v>
                </c:pt>
                <c:pt idx="3">
                  <c:v>al 31/12/2013</c:v>
                </c:pt>
                <c:pt idx="4">
                  <c:v>al 31/12/2014</c:v>
                </c:pt>
                <c:pt idx="5">
                  <c:v>al 31/12/2015</c:v>
                </c:pt>
                <c:pt idx="6">
                  <c:v>al 31/12/2016</c:v>
                </c:pt>
                <c:pt idx="7">
                  <c:v>al 31/12/2017</c:v>
                </c:pt>
                <c:pt idx="8">
                  <c:v>al 31/12/2018</c:v>
                </c:pt>
                <c:pt idx="9">
                  <c:v>al 31/12/2019</c:v>
                </c:pt>
                <c:pt idx="10">
                  <c:v>al 31/12/2020</c:v>
                </c:pt>
                <c:pt idx="11">
                  <c:v>al 31/12/2021</c:v>
                </c:pt>
                <c:pt idx="12">
                  <c:v>al 31/12/2022</c:v>
                </c:pt>
                <c:pt idx="13">
                  <c:v>al 31/03/2023</c:v>
                </c:pt>
              </c:strCache>
            </c:strRef>
          </c:cat>
          <c:val>
            <c:numRef>
              <c:f>'[1]dati agg dei due grafici'!$B$23:$B$36</c:f>
              <c:numCache>
                <c:formatCode>General</c:formatCode>
                <c:ptCount val="14"/>
                <c:pt idx="0">
                  <c:v>844247</c:v>
                </c:pt>
                <c:pt idx="1">
                  <c:v>745523</c:v>
                </c:pt>
                <c:pt idx="2">
                  <c:v>628922</c:v>
                </c:pt>
                <c:pt idx="3">
                  <c:v>515856</c:v>
                </c:pt>
                <c:pt idx="4">
                  <c:v>344632</c:v>
                </c:pt>
                <c:pt idx="5">
                  <c:v>264293</c:v>
                </c:pt>
                <c:pt idx="6">
                  <c:v>254789</c:v>
                </c:pt>
                <c:pt idx="7">
                  <c:v>247384</c:v>
                </c:pt>
                <c:pt idx="8">
                  <c:v>245410</c:v>
                </c:pt>
                <c:pt idx="9">
                  <c:v>224788</c:v>
                </c:pt>
                <c:pt idx="10">
                  <c:v>193517</c:v>
                </c:pt>
                <c:pt idx="11">
                  <c:v>168524</c:v>
                </c:pt>
                <c:pt idx="12">
                  <c:v>161137</c:v>
                </c:pt>
                <c:pt idx="13">
                  <c:v>162026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E8-402C-840C-2C2F2204D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13280"/>
        <c:axId val="509613672"/>
      </c:lineChart>
      <c:catAx>
        <c:axId val="509613280"/>
        <c:scaling>
          <c:orientation val="minMax"/>
        </c:scaling>
        <c:delete val="0"/>
        <c:axPos val="b"/>
        <c:minorGridlines>
          <c:spPr>
            <a:ln>
              <a:prstDash val="sysDash"/>
            </a:ln>
          </c:spPr>
        </c:min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Titillium Web" panose="00000500000000000000" pitchFamily="2" charset="0"/>
              </a:defRPr>
            </a:pPr>
            <a:endParaRPr lang="it-IT"/>
          </a:p>
        </c:txPr>
        <c:crossAx val="509613672"/>
        <c:crosses val="autoZero"/>
        <c:auto val="0"/>
        <c:lblAlgn val="ctr"/>
        <c:lblOffset val="100"/>
        <c:noMultiLvlLbl val="0"/>
      </c:catAx>
      <c:valAx>
        <c:axId val="509613672"/>
        <c:scaling>
          <c:orientation val="minMax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tillium Web" panose="00000500000000000000" pitchFamily="2" charset="0"/>
              </a:defRPr>
            </a:pPr>
            <a:endParaRPr lang="it-IT"/>
          </a:p>
        </c:txPr>
        <c:crossAx val="50961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6100280236112"/>
          <c:y val="0.16216303626364406"/>
          <c:w val="0.12506825119193429"/>
          <c:h val="3.7702441736821184E-2"/>
        </c:manualLayout>
      </c:layout>
      <c:overlay val="0"/>
      <c:txPr>
        <a:bodyPr/>
        <a:lstStyle/>
        <a:p>
          <a:pPr>
            <a:defRPr>
              <a:latin typeface="Titillium Web" panose="00000500000000000000" pitchFamily="2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3</xdr:row>
      <xdr:rowOff>28575</xdr:rowOff>
    </xdr:from>
    <xdr:to>
      <xdr:col>11</xdr:col>
      <xdr:colOff>39670</xdr:colOff>
      <xdr:row>18</xdr:row>
      <xdr:rowOff>146181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999E14A-D4B9-4C4A-BFD2-AA8E6378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904875"/>
          <a:ext cx="4925995" cy="2975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38174" y="742950"/>
    <xdr:ext cx="10334625" cy="6098953"/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6DB78F4-5FD7-414D-8F00-95B61EF8E0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3</xdr:row>
      <xdr:rowOff>12700</xdr:rowOff>
    </xdr:from>
    <xdr:to>
      <xdr:col>17</xdr:col>
      <xdr:colOff>18261</xdr:colOff>
      <xdr:row>35</xdr:row>
      <xdr:rowOff>121939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8D4A5EA-EBEC-4719-97BD-6681E7F25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850" y="844550"/>
          <a:ext cx="9168611" cy="6002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p\Root\GruppidiLavoro06\DC_STUDI%20E%20RICERCHE\ANNO%202021_2022\RAPPORTO%20ANNUALE\RA%20ANNO%202023\APPENDICE%20STATISTICA\DOC%20DA%20INVIARE%20A%20DC%20COMUNICAZIONE\2023\5.2_5.3_5.7_5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5.2 agg"/>
      <sheetName val="Grafico 5.3 agg"/>
      <sheetName val="5.7 agg"/>
      <sheetName val="5.8 agg"/>
      <sheetName val="dati agg dei due grafici"/>
    </sheetNames>
    <sheetDataSet>
      <sheetData sheetId="0" refreshError="1"/>
      <sheetData sheetId="1" refreshError="1"/>
      <sheetData sheetId="2"/>
      <sheetData sheetId="3"/>
      <sheetData sheetId="4">
        <row r="22">
          <cell r="B22" t="str">
            <v>Giacenza finale</v>
          </cell>
        </row>
        <row r="23">
          <cell r="A23" t="str">
            <v>al 31/12/2010</v>
          </cell>
          <cell r="B23">
            <v>844247</v>
          </cell>
        </row>
        <row r="24">
          <cell r="A24" t="str">
            <v>al 31/12/2011</v>
          </cell>
          <cell r="B24">
            <v>745523</v>
          </cell>
        </row>
        <row r="25">
          <cell r="A25" t="str">
            <v>al 31/12/2012</v>
          </cell>
          <cell r="B25">
            <v>628922</v>
          </cell>
        </row>
        <row r="26">
          <cell r="A26" t="str">
            <v>al 31/12/2013</v>
          </cell>
          <cell r="B26">
            <v>515856</v>
          </cell>
        </row>
        <row r="27">
          <cell r="A27" t="str">
            <v>al 31/12/2014</v>
          </cell>
          <cell r="B27">
            <v>344632</v>
          </cell>
        </row>
        <row r="28">
          <cell r="A28" t="str">
            <v>al 31/12/2015</v>
          </cell>
          <cell r="B28">
            <v>264293</v>
          </cell>
        </row>
        <row r="29">
          <cell r="A29" t="str">
            <v>al 31/12/2016</v>
          </cell>
          <cell r="B29">
            <v>254789</v>
          </cell>
        </row>
        <row r="30">
          <cell r="A30" t="str">
            <v>al 31/12/2017</v>
          </cell>
          <cell r="B30">
            <v>247384</v>
          </cell>
        </row>
        <row r="31">
          <cell r="A31" t="str">
            <v>al 31/12/2018</v>
          </cell>
          <cell r="B31">
            <v>245410</v>
          </cell>
        </row>
        <row r="32">
          <cell r="A32" t="str">
            <v>al 31/12/2019</v>
          </cell>
          <cell r="B32">
            <v>224788</v>
          </cell>
        </row>
        <row r="33">
          <cell r="A33" t="str">
            <v>al 31/12/2020</v>
          </cell>
          <cell r="B33">
            <v>193517</v>
          </cell>
        </row>
        <row r="34">
          <cell r="A34" t="str">
            <v>al 31/12/2021</v>
          </cell>
          <cell r="B34">
            <v>168524</v>
          </cell>
        </row>
        <row r="35">
          <cell r="A35" t="str">
            <v>al 31/12/2022</v>
          </cell>
          <cell r="B35">
            <v>161137</v>
          </cell>
        </row>
        <row r="36">
          <cell r="A36" t="str">
            <v>al 31/03/2023</v>
          </cell>
          <cell r="B36">
            <v>162026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2292-DC5A-4610-8CE1-641678563B91}">
  <sheetPr>
    <pageSetUpPr fitToPage="1"/>
  </sheetPr>
  <dimension ref="B3:C10"/>
  <sheetViews>
    <sheetView workbookViewId="0">
      <selection activeCell="G13" sqref="G13"/>
    </sheetView>
  </sheetViews>
  <sheetFormatPr defaultRowHeight="15" x14ac:dyDescent="0.25"/>
  <cols>
    <col min="2" max="2" width="57.28515625" customWidth="1"/>
    <col min="3" max="3" width="26.5703125" customWidth="1"/>
  </cols>
  <sheetData>
    <row r="3" spans="2:3" ht="30" customHeight="1" x14ac:dyDescent="0.25">
      <c r="B3" s="51" t="s">
        <v>31</v>
      </c>
      <c r="C3" s="51"/>
    </row>
    <row r="4" spans="2:3" ht="17.25" x14ac:dyDescent="0.4">
      <c r="B4" s="14" t="s">
        <v>32</v>
      </c>
      <c r="C4" s="49">
        <v>10577</v>
      </c>
    </row>
    <row r="5" spans="2:3" ht="17.25" x14ac:dyDescent="0.4">
      <c r="B5" s="14" t="s">
        <v>33</v>
      </c>
      <c r="C5" s="50">
        <v>8817</v>
      </c>
    </row>
    <row r="6" spans="2:3" ht="17.25" x14ac:dyDescent="0.4">
      <c r="B6" s="15" t="s">
        <v>34</v>
      </c>
      <c r="C6" s="49">
        <v>140757</v>
      </c>
    </row>
    <row r="7" spans="2:3" ht="17.25" x14ac:dyDescent="0.4">
      <c r="B7" s="14" t="s">
        <v>35</v>
      </c>
      <c r="C7" s="50">
        <v>2792</v>
      </c>
    </row>
    <row r="8" spans="2:3" ht="17.25" x14ac:dyDescent="0.4">
      <c r="B8" s="15" t="s">
        <v>76</v>
      </c>
      <c r="C8" s="49">
        <v>899802717</v>
      </c>
    </row>
    <row r="9" spans="2:3" ht="17.25" x14ac:dyDescent="0.4">
      <c r="B9" s="14" t="s">
        <v>36</v>
      </c>
      <c r="C9" s="50">
        <v>170597000</v>
      </c>
    </row>
    <row r="10" spans="2:3" ht="17.25" x14ac:dyDescent="0.4">
      <c r="B10" s="14" t="s">
        <v>37</v>
      </c>
      <c r="C10" s="50">
        <v>719433717.47000003</v>
      </c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B063-2B7B-4573-876E-905CBBB390CB}">
  <sheetPr>
    <pageSetUpPr fitToPage="1"/>
  </sheetPr>
  <dimension ref="B2:O22"/>
  <sheetViews>
    <sheetView topLeftCell="A10" workbookViewId="0">
      <selection activeCell="B21" sqref="B21"/>
    </sheetView>
  </sheetViews>
  <sheetFormatPr defaultRowHeight="15" x14ac:dyDescent="0.25"/>
  <cols>
    <col min="2" max="2" width="18.140625" customWidth="1"/>
    <col min="3" max="3" width="13.28515625" customWidth="1"/>
    <col min="4" max="4" width="16" customWidth="1"/>
    <col min="5" max="5" width="11.42578125" customWidth="1"/>
    <col min="6" max="6" width="14.7109375" customWidth="1"/>
    <col min="7" max="7" width="11.28515625" customWidth="1"/>
    <col min="8" max="8" width="14.42578125" customWidth="1"/>
    <col min="9" max="9" width="16.5703125" customWidth="1"/>
    <col min="10" max="10" width="9" customWidth="1"/>
    <col min="11" max="11" width="16.140625" customWidth="1"/>
    <col min="12" max="12" width="11.140625" customWidth="1"/>
    <col min="13" max="13" width="16.42578125" customWidth="1"/>
    <col min="14" max="14" width="11.42578125" customWidth="1"/>
    <col min="15" max="15" width="20.140625" customWidth="1"/>
  </cols>
  <sheetData>
    <row r="2" spans="2:15" ht="17.25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27.95" customHeight="1" x14ac:dyDescent="0.25">
      <c r="B3" s="51" t="s">
        <v>74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15" s="4" customFormat="1" ht="17.25" x14ac:dyDescent="0.25">
      <c r="B4" s="58" t="s">
        <v>1</v>
      </c>
      <c r="C4" s="59" t="s">
        <v>2</v>
      </c>
      <c r="D4" s="59"/>
      <c r="E4" s="59"/>
      <c r="F4" s="59"/>
      <c r="G4" s="59"/>
      <c r="H4" s="59" t="s">
        <v>24</v>
      </c>
      <c r="I4" s="59"/>
      <c r="J4" s="59"/>
      <c r="K4" s="59"/>
      <c r="L4" s="59"/>
      <c r="M4" s="59"/>
      <c r="N4" s="59" t="s">
        <v>28</v>
      </c>
      <c r="O4" s="59"/>
    </row>
    <row r="5" spans="2:15" s="4" customFormat="1" ht="34.5" x14ac:dyDescent="0.25">
      <c r="B5" s="58"/>
      <c r="C5" s="13" t="s">
        <v>3</v>
      </c>
      <c r="D5" s="13" t="s">
        <v>4</v>
      </c>
      <c r="E5" s="13" t="s">
        <v>5</v>
      </c>
      <c r="F5" s="13" t="s">
        <v>27</v>
      </c>
      <c r="G5" s="13" t="s">
        <v>6</v>
      </c>
      <c r="H5" s="13" t="s">
        <v>7</v>
      </c>
      <c r="I5" s="13" t="s">
        <v>29</v>
      </c>
      <c r="J5" s="13" t="s">
        <v>5</v>
      </c>
      <c r="K5" s="13" t="s">
        <v>27</v>
      </c>
      <c r="L5" s="13" t="s">
        <v>6</v>
      </c>
      <c r="M5" s="13" t="s">
        <v>8</v>
      </c>
      <c r="N5" s="13" t="s">
        <v>5</v>
      </c>
      <c r="O5" s="13" t="s">
        <v>30</v>
      </c>
    </row>
    <row r="6" spans="2:15" ht="17.25" x14ac:dyDescent="0.25">
      <c r="B6" s="5" t="s">
        <v>9</v>
      </c>
      <c r="C6" s="6">
        <v>4154684</v>
      </c>
      <c r="D6" s="7">
        <v>6.8900000000000003E-2</v>
      </c>
      <c r="E6" s="6">
        <v>78581</v>
      </c>
      <c r="F6" s="7">
        <v>9.3100000000000002E-2</v>
      </c>
      <c r="G6" s="8" t="s">
        <v>10</v>
      </c>
      <c r="H6" s="47">
        <v>4216553</v>
      </c>
      <c r="I6" s="48">
        <f>(H6/H20)*100</f>
        <v>7.1648285950364894</v>
      </c>
      <c r="J6" s="6">
        <v>13301</v>
      </c>
      <c r="K6" s="7">
        <f>SUM(J6/$J$20)</f>
        <v>8.2544666960412572E-2</v>
      </c>
      <c r="L6" s="45">
        <f>SUM(J6/H6)</f>
        <v>3.154472385382088E-3</v>
      </c>
      <c r="M6" s="7">
        <v>-0.83899999999999997</v>
      </c>
      <c r="N6" s="6">
        <v>13638</v>
      </c>
      <c r="O6" s="7">
        <f>SUM(N6/$N$20)</f>
        <v>8.417167615074124E-2</v>
      </c>
    </row>
    <row r="7" spans="2:15" ht="17.25" x14ac:dyDescent="0.25">
      <c r="B7" s="5" t="s">
        <v>11</v>
      </c>
      <c r="C7" s="6">
        <v>910006</v>
      </c>
      <c r="D7" s="7">
        <v>1.5100000000000001E-2</v>
      </c>
      <c r="E7" s="6">
        <v>25521</v>
      </c>
      <c r="F7" s="7">
        <v>3.0200000000000001E-2</v>
      </c>
      <c r="G7" s="7">
        <v>2.8000000000000001E-2</v>
      </c>
      <c r="H7" s="47">
        <v>903663</v>
      </c>
      <c r="I7" s="48">
        <f>(H7/H20)*100</f>
        <v>1.5355174007480656</v>
      </c>
      <c r="J7" s="6">
        <v>5644</v>
      </c>
      <c r="K7" s="7">
        <f>SUM(J7/$J$20)</f>
        <v>3.5026095806673825E-2</v>
      </c>
      <c r="L7" s="45">
        <f t="shared" ref="L7:L19" si="0">SUM(J7/H7)</f>
        <v>6.2456911481381886E-3</v>
      </c>
      <c r="M7" s="7">
        <v>-0.73399999999999999</v>
      </c>
      <c r="N7" s="6">
        <v>5690</v>
      </c>
      <c r="O7" s="7">
        <f t="shared" ref="O7:O20" si="1">SUM(N7/$N$20)</f>
        <v>3.5117820596694355E-2</v>
      </c>
    </row>
    <row r="8" spans="2:15" ht="17.25" x14ac:dyDescent="0.25">
      <c r="B8" s="5" t="s">
        <v>12</v>
      </c>
      <c r="C8" s="6">
        <v>3079685</v>
      </c>
      <c r="D8" s="7">
        <v>5.0999999999999997E-2</v>
      </c>
      <c r="E8" s="6">
        <v>116562</v>
      </c>
      <c r="F8" s="7">
        <v>0.1381</v>
      </c>
      <c r="G8" s="7">
        <v>3.78E-2</v>
      </c>
      <c r="H8" s="47">
        <v>2969571</v>
      </c>
      <c r="I8" s="48">
        <f>(H8/H$20)*100</f>
        <v>5.0459385227201228</v>
      </c>
      <c r="J8" s="6">
        <v>20850</v>
      </c>
      <c r="K8" s="7">
        <f t="shared" ref="K8:K20" si="2">SUM(J8/$J$20)</f>
        <v>0.129393000986738</v>
      </c>
      <c r="L8" s="45">
        <f t="shared" si="0"/>
        <v>7.0212161958747576E-3</v>
      </c>
      <c r="M8" s="7">
        <v>-0.81200000000000006</v>
      </c>
      <c r="N8" s="6">
        <v>21334</v>
      </c>
      <c r="O8" s="7">
        <f t="shared" si="1"/>
        <v>0.13167022576623505</v>
      </c>
    </row>
    <row r="9" spans="2:15" ht="17.25" x14ac:dyDescent="0.25">
      <c r="B9" s="5" t="s">
        <v>13</v>
      </c>
      <c r="C9" s="6">
        <v>1107652</v>
      </c>
      <c r="D9" s="7">
        <v>1.84E-2</v>
      </c>
      <c r="E9" s="6">
        <v>20733</v>
      </c>
      <c r="F9" s="7">
        <v>2.46E-2</v>
      </c>
      <c r="G9" s="7">
        <v>1.8700000000000001E-2</v>
      </c>
      <c r="H9" s="47">
        <v>1058639</v>
      </c>
      <c r="I9" s="48">
        <f t="shared" ref="I9:I20" si="3">(H9/H$20)*100</f>
        <v>1.7988548890576814</v>
      </c>
      <c r="J9" s="6">
        <v>4603</v>
      </c>
      <c r="K9" s="7">
        <f t="shared" si="2"/>
        <v>2.8565754606328778E-2</v>
      </c>
      <c r="L9" s="45">
        <f t="shared" si="0"/>
        <v>4.3480355437500416E-3</v>
      </c>
      <c r="M9" s="7">
        <v>-0.77300000000000002</v>
      </c>
      <c r="N9" s="6">
        <v>4375</v>
      </c>
      <c r="O9" s="7">
        <f t="shared" si="1"/>
        <v>2.7001839210990829E-2</v>
      </c>
    </row>
    <row r="10" spans="2:15" ht="17.25" x14ac:dyDescent="0.25">
      <c r="B10" s="5" t="s">
        <v>14</v>
      </c>
      <c r="C10" s="6">
        <v>1254461</v>
      </c>
      <c r="D10" s="7">
        <v>2.0799999999999999E-2</v>
      </c>
      <c r="E10" s="6">
        <v>71835</v>
      </c>
      <c r="F10" s="7">
        <v>8.5099999999999995E-2</v>
      </c>
      <c r="G10" s="7">
        <v>5.7299999999999997E-2</v>
      </c>
      <c r="H10" s="47">
        <v>1223102</v>
      </c>
      <c r="I10" s="48">
        <f t="shared" si="3"/>
        <v>2.0783128266729527</v>
      </c>
      <c r="J10" s="6">
        <v>5204</v>
      </c>
      <c r="K10" s="7">
        <f t="shared" si="2"/>
        <v>3.2295500102397338E-2</v>
      </c>
      <c r="L10" s="45">
        <f t="shared" si="0"/>
        <v>4.2547555314274687E-3</v>
      </c>
      <c r="M10" s="7">
        <v>-0.92</v>
      </c>
      <c r="N10" s="6">
        <v>4897</v>
      </c>
      <c r="O10" s="7">
        <f t="shared" si="1"/>
        <v>3.0223544369422192E-2</v>
      </c>
    </row>
    <row r="11" spans="2:15" ht="17.25" x14ac:dyDescent="0.25">
      <c r="B11" s="5" t="s">
        <v>15</v>
      </c>
      <c r="C11" s="6">
        <v>640891</v>
      </c>
      <c r="D11" s="7">
        <v>1.06E-2</v>
      </c>
      <c r="E11" s="6">
        <v>131387</v>
      </c>
      <c r="F11" s="7">
        <v>0.15559999999999999</v>
      </c>
      <c r="G11" s="7">
        <v>0.20499999999999999</v>
      </c>
      <c r="H11" s="47">
        <v>594007</v>
      </c>
      <c r="I11" s="48">
        <f t="shared" si="3"/>
        <v>1.0093453916627728</v>
      </c>
      <c r="J11" s="6">
        <v>8456</v>
      </c>
      <c r="K11" s="7">
        <f t="shared" si="2"/>
        <v>5.2477084716731723E-2</v>
      </c>
      <c r="L11" s="45">
        <f t="shared" si="0"/>
        <v>1.4235522477007847E-2</v>
      </c>
      <c r="M11" s="7">
        <v>-0.91200000000000003</v>
      </c>
      <c r="N11" s="6">
        <v>7834</v>
      </c>
      <c r="O11" s="7">
        <f t="shared" si="1"/>
        <v>4.8350264772320489E-2</v>
      </c>
    </row>
    <row r="12" spans="2:15" ht="17.25" x14ac:dyDescent="0.25">
      <c r="B12" s="5" t="s">
        <v>16</v>
      </c>
      <c r="C12" s="6">
        <v>813556</v>
      </c>
      <c r="D12" s="7">
        <v>1.35E-2</v>
      </c>
      <c r="E12" s="6">
        <v>42389</v>
      </c>
      <c r="F12" s="7">
        <v>5.0200000000000002E-2</v>
      </c>
      <c r="G12" s="7">
        <v>5.21E-2</v>
      </c>
      <c r="H12" s="47">
        <v>770078</v>
      </c>
      <c r="I12" s="48">
        <f t="shared" si="3"/>
        <v>1.3085278128387119</v>
      </c>
      <c r="J12" s="6">
        <v>7098</v>
      </c>
      <c r="K12" s="7">
        <f t="shared" si="2"/>
        <v>4.4049473429442029E-2</v>
      </c>
      <c r="L12" s="45">
        <f t="shared" si="0"/>
        <v>9.2172481229174184E-3</v>
      </c>
      <c r="M12" s="7">
        <v>-0.83099999999999996</v>
      </c>
      <c r="N12" s="6">
        <v>7352</v>
      </c>
      <c r="O12" s="7">
        <f t="shared" si="1"/>
        <v>4.5375433572389615E-2</v>
      </c>
    </row>
    <row r="13" spans="2:15" ht="17.25" x14ac:dyDescent="0.25">
      <c r="B13" s="5" t="s">
        <v>17</v>
      </c>
      <c r="C13" s="6">
        <v>580525</v>
      </c>
      <c r="D13" s="7">
        <v>9.5999999999999992E-3</v>
      </c>
      <c r="E13" s="6">
        <v>40646</v>
      </c>
      <c r="F13" s="7">
        <v>4.8099999999999997E-2</v>
      </c>
      <c r="G13" s="7">
        <v>7.0000000000000007E-2</v>
      </c>
      <c r="H13" s="47">
        <v>555999</v>
      </c>
      <c r="I13" s="48">
        <f t="shared" si="3"/>
        <v>0.94476164156164832</v>
      </c>
      <c r="J13" s="6">
        <v>3322</v>
      </c>
      <c r="K13" s="7">
        <f t="shared" si="2"/>
        <v>2.0615997567287464E-2</v>
      </c>
      <c r="L13" s="45">
        <f t="shared" si="0"/>
        <v>5.974830889983615E-3</v>
      </c>
      <c r="M13" s="7">
        <v>-0.91200000000000003</v>
      </c>
      <c r="N13" s="6">
        <v>3225</v>
      </c>
      <c r="O13" s="7">
        <f t="shared" si="1"/>
        <v>1.9904212904101812E-2</v>
      </c>
    </row>
    <row r="14" spans="2:15" ht="17.25" x14ac:dyDescent="0.25">
      <c r="B14" s="5" t="s">
        <v>18</v>
      </c>
      <c r="C14" s="6">
        <v>734652</v>
      </c>
      <c r="D14" s="7">
        <v>1.2200000000000001E-2</v>
      </c>
      <c r="E14" s="6">
        <v>19145</v>
      </c>
      <c r="F14" s="7">
        <v>2.2700000000000001E-2</v>
      </c>
      <c r="G14" s="7">
        <v>2.6100000000000002E-2</v>
      </c>
      <c r="H14" s="47">
        <v>670943</v>
      </c>
      <c r="I14" s="48">
        <f t="shared" si="3"/>
        <v>1.1400761693353709</v>
      </c>
      <c r="J14" s="6">
        <v>5881</v>
      </c>
      <c r="K14" s="7">
        <f t="shared" si="2"/>
        <v>3.6496893947386387E-2</v>
      </c>
      <c r="L14" s="45">
        <f t="shared" si="0"/>
        <v>8.7652751425978063E-3</v>
      </c>
      <c r="M14" s="7">
        <v>-0.65200000000000002</v>
      </c>
      <c r="N14" s="6">
        <v>5859</v>
      </c>
      <c r="O14" s="7">
        <f t="shared" si="1"/>
        <v>3.616086307135892E-2</v>
      </c>
    </row>
    <row r="15" spans="2:15" ht="17.25" x14ac:dyDescent="0.25">
      <c r="B15" s="5" t="s">
        <v>19</v>
      </c>
      <c r="C15" s="6">
        <v>565756</v>
      </c>
      <c r="D15" s="7">
        <v>9.4000000000000004E-3</v>
      </c>
      <c r="E15" s="6">
        <v>27293</v>
      </c>
      <c r="F15" s="7">
        <v>3.2300000000000002E-2</v>
      </c>
      <c r="G15" s="7">
        <v>4.82E-2</v>
      </c>
      <c r="H15" s="47">
        <v>517202</v>
      </c>
      <c r="I15" s="48">
        <f t="shared" si="3"/>
        <v>0.87883721110823509</v>
      </c>
      <c r="J15" s="6">
        <v>5645</v>
      </c>
      <c r="K15" s="7">
        <f t="shared" si="2"/>
        <v>3.5032301706001724E-2</v>
      </c>
      <c r="L15" s="45">
        <f>SUM(J15/H15)</f>
        <v>1.0914497623752422E-2</v>
      </c>
      <c r="M15" s="7">
        <v>-0.76800000000000002</v>
      </c>
      <c r="N15" s="6">
        <v>5645</v>
      </c>
      <c r="O15" s="7">
        <f t="shared" si="1"/>
        <v>3.4840087393381312E-2</v>
      </c>
    </row>
    <row r="16" spans="2:15" ht="17.25" x14ac:dyDescent="0.25">
      <c r="B16" s="5" t="s">
        <v>20</v>
      </c>
      <c r="C16" s="6">
        <v>1087682</v>
      </c>
      <c r="D16" s="7">
        <v>1.7999999999999999E-2</v>
      </c>
      <c r="E16" s="6">
        <v>24919</v>
      </c>
      <c r="F16" s="7">
        <v>2.9499999999999998E-2</v>
      </c>
      <c r="G16" s="7">
        <v>2.29E-2</v>
      </c>
      <c r="H16" s="47">
        <v>1071914</v>
      </c>
      <c r="I16" s="48">
        <f t="shared" si="3"/>
        <v>1.821411963426036</v>
      </c>
      <c r="J16" s="6">
        <v>8819</v>
      </c>
      <c r="K16" s="7">
        <f t="shared" si="2"/>
        <v>5.4729826172759823E-2</v>
      </c>
      <c r="L16" s="45">
        <f t="shared" si="0"/>
        <v>8.2273391335498935E-3</v>
      </c>
      <c r="M16" s="7">
        <v>-0.61799999999999999</v>
      </c>
      <c r="N16" s="6">
        <v>9216</v>
      </c>
      <c r="O16" s="7">
        <f t="shared" si="1"/>
        <v>5.6879760038512341E-2</v>
      </c>
    </row>
    <row r="17" spans="2:15" ht="17.25" x14ac:dyDescent="0.25">
      <c r="B17" s="5" t="s">
        <v>21</v>
      </c>
      <c r="C17" s="6">
        <v>653810</v>
      </c>
      <c r="D17" s="7">
        <v>1.0800000000000001E-2</v>
      </c>
      <c r="E17" s="6">
        <v>40444</v>
      </c>
      <c r="F17" s="7">
        <v>4.7899999999999998E-2</v>
      </c>
      <c r="G17" s="7">
        <v>6.1899999999999997E-2</v>
      </c>
      <c r="H17" s="47">
        <v>598811</v>
      </c>
      <c r="I17" s="48">
        <f t="shared" si="3"/>
        <v>1.0175084188014227</v>
      </c>
      <c r="J17" s="6">
        <v>11690</v>
      </c>
      <c r="K17" s="7">
        <f t="shared" si="2"/>
        <v>7.2546963143163889E-2</v>
      </c>
      <c r="L17" s="45">
        <f t="shared" si="0"/>
        <v>1.9522019468580235E-2</v>
      </c>
      <c r="M17" s="7">
        <v>-0.71</v>
      </c>
      <c r="N17" s="6">
        <v>11602</v>
      </c>
      <c r="O17" s="7">
        <f t="shared" si="1"/>
        <v>7.1605791663066423E-2</v>
      </c>
    </row>
    <row r="18" spans="2:15" ht="17.25" x14ac:dyDescent="0.25">
      <c r="B18" s="5" t="s">
        <v>22</v>
      </c>
      <c r="C18" s="6">
        <v>1246094</v>
      </c>
      <c r="D18" s="7">
        <v>2.07E-2</v>
      </c>
      <c r="E18" s="6">
        <v>18336</v>
      </c>
      <c r="F18" s="7">
        <v>2.1700000000000001E-2</v>
      </c>
      <c r="G18" s="7">
        <v>1.47E-2</v>
      </c>
      <c r="H18" s="47">
        <v>1200957</v>
      </c>
      <c r="I18" s="48">
        <f>(H18/H$20)*100</f>
        <v>2.0406837184328612</v>
      </c>
      <c r="J18" s="6">
        <v>8326</v>
      </c>
      <c r="K18" s="7">
        <f t="shared" si="2"/>
        <v>5.1670317804104582E-2</v>
      </c>
      <c r="L18" s="45">
        <f t="shared" si="0"/>
        <v>6.9328044218069425E-3</v>
      </c>
      <c r="M18" s="7">
        <v>-0.53900000000000003</v>
      </c>
      <c r="N18" s="6">
        <v>8533</v>
      </c>
      <c r="O18" s="7">
        <f t="shared" si="1"/>
        <v>5.2664387197116511E-2</v>
      </c>
    </row>
    <row r="19" spans="2:15" s="46" customFormat="1" ht="17.25" x14ac:dyDescent="0.25">
      <c r="B19" s="37" t="s">
        <v>0</v>
      </c>
      <c r="C19" s="38">
        <v>16829454</v>
      </c>
      <c r="D19" s="40">
        <v>0.27889999999999998</v>
      </c>
      <c r="E19" s="38">
        <v>657791</v>
      </c>
      <c r="F19" s="40">
        <v>0.77910000000000001</v>
      </c>
      <c r="G19" s="40">
        <v>3.9100000000000003E-2</v>
      </c>
      <c r="H19" s="41">
        <f>SUM(H6:H18)</f>
        <v>16351439</v>
      </c>
      <c r="I19" s="42">
        <f>(H19/H20)*100</f>
        <v>27.784604561402372</v>
      </c>
      <c r="J19" s="38">
        <v>116800</v>
      </c>
      <c r="K19" s="40">
        <f>SUM(J19/$J$20)</f>
        <v>0.72484904149884877</v>
      </c>
      <c r="L19" s="40">
        <f t="shared" si="0"/>
        <v>7.1431022064785861E-3</v>
      </c>
      <c r="M19" s="40">
        <v>-0.82199999999999995</v>
      </c>
      <c r="N19" s="38">
        <f>SUM(N6:N18)</f>
        <v>109200</v>
      </c>
      <c r="O19" s="40">
        <f t="shared" si="1"/>
        <v>0.67396590670633105</v>
      </c>
    </row>
    <row r="20" spans="2:15" s="44" customFormat="1" ht="17.25" x14ac:dyDescent="0.25">
      <c r="B20" s="37" t="s">
        <v>78</v>
      </c>
      <c r="C20" s="38">
        <v>60340328</v>
      </c>
      <c r="D20" s="39">
        <v>1</v>
      </c>
      <c r="E20" s="38">
        <v>844247</v>
      </c>
      <c r="F20" s="39">
        <v>1</v>
      </c>
      <c r="G20" s="40">
        <v>1.4E-2</v>
      </c>
      <c r="H20" s="41">
        <v>58850717</v>
      </c>
      <c r="I20" s="42">
        <f t="shared" si="3"/>
        <v>100</v>
      </c>
      <c r="J20" s="38">
        <v>161137</v>
      </c>
      <c r="K20" s="39">
        <f t="shared" si="2"/>
        <v>1</v>
      </c>
      <c r="L20" s="43">
        <f>SUM(J20/H20)</f>
        <v>2.7380634971703064E-3</v>
      </c>
      <c r="M20" s="40">
        <v>-0.8</v>
      </c>
      <c r="N20" s="38">
        <v>162026</v>
      </c>
      <c r="O20" s="39">
        <f t="shared" si="1"/>
        <v>1</v>
      </c>
    </row>
    <row r="21" spans="2:15" ht="17.25" x14ac:dyDescent="0.4">
      <c r="B21" s="34" t="s">
        <v>69</v>
      </c>
      <c r="C21" s="3"/>
      <c r="D21" s="3"/>
      <c r="E21" s="3"/>
      <c r="F21" s="3"/>
      <c r="G21" s="3"/>
      <c r="H21" s="3"/>
      <c r="I21" s="3"/>
      <c r="J21" s="3"/>
      <c r="K21" s="3"/>
      <c r="L21" s="36"/>
      <c r="M21" s="3"/>
      <c r="N21" s="3"/>
      <c r="O21" s="3"/>
    </row>
    <row r="22" spans="2:15" x14ac:dyDescent="0.25">
      <c r="B22" s="34" t="s">
        <v>68</v>
      </c>
      <c r="L22" s="2"/>
    </row>
  </sheetData>
  <mergeCells count="5">
    <mergeCell ref="B4:B5"/>
    <mergeCell ref="C4:G4"/>
    <mergeCell ref="H4:M4"/>
    <mergeCell ref="N4:O4"/>
    <mergeCell ref="B3:O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7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A3A2-9CB7-41DF-8411-9EA2C83A09F4}">
  <sheetPr>
    <pageSetUpPr fitToPage="1"/>
  </sheetPr>
  <dimension ref="B2:R26"/>
  <sheetViews>
    <sheetView topLeftCell="A10" workbookViewId="0">
      <selection activeCell="C8" sqref="C8"/>
    </sheetView>
  </sheetViews>
  <sheetFormatPr defaultRowHeight="15" x14ac:dyDescent="0.25"/>
  <cols>
    <col min="2" max="2" width="16.5703125" bestFit="1" customWidth="1"/>
    <col min="3" max="3" width="12.28515625" customWidth="1"/>
    <col min="4" max="4" width="15.7109375" customWidth="1"/>
    <col min="5" max="5" width="9.85546875" customWidth="1"/>
    <col min="6" max="6" width="15.5703125" customWidth="1"/>
    <col min="7" max="7" width="12.28515625" customWidth="1"/>
    <col min="8" max="8" width="12.7109375" customWidth="1"/>
    <col min="9" max="9" width="14.42578125" customWidth="1"/>
    <col min="10" max="10" width="8" customWidth="1"/>
    <col min="11" max="11" width="12.28515625" customWidth="1"/>
    <col min="13" max="13" width="12.140625" customWidth="1"/>
  </cols>
  <sheetData>
    <row r="2" spans="2:18" ht="27.6" customHeight="1" x14ac:dyDescent="0.25">
      <c r="B2" s="51" t="s">
        <v>26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8" s="4" customFormat="1" ht="17.25" x14ac:dyDescent="0.25">
      <c r="B3" s="58" t="s">
        <v>1</v>
      </c>
      <c r="C3" s="59" t="s">
        <v>2</v>
      </c>
      <c r="D3" s="59"/>
      <c r="E3" s="59"/>
      <c r="F3" s="59"/>
      <c r="G3" s="59"/>
      <c r="H3" s="59" t="s">
        <v>24</v>
      </c>
      <c r="I3" s="59"/>
      <c r="J3" s="59"/>
      <c r="K3" s="59"/>
      <c r="L3" s="59"/>
      <c r="M3" s="59"/>
    </row>
    <row r="4" spans="2:18" s="4" customFormat="1" ht="51.75" x14ac:dyDescent="0.25">
      <c r="B4" s="58"/>
      <c r="C4" s="13" t="s">
        <v>3</v>
      </c>
      <c r="D4" s="13" t="s">
        <v>4</v>
      </c>
      <c r="E4" s="13" t="s">
        <v>23</v>
      </c>
      <c r="F4" s="13" t="s">
        <v>27</v>
      </c>
      <c r="G4" s="13" t="s">
        <v>6</v>
      </c>
      <c r="H4" s="13" t="s">
        <v>7</v>
      </c>
      <c r="I4" s="13" t="s">
        <v>4</v>
      </c>
      <c r="J4" s="13" t="s">
        <v>23</v>
      </c>
      <c r="K4" s="13" t="s">
        <v>27</v>
      </c>
      <c r="L4" s="13" t="s">
        <v>6</v>
      </c>
      <c r="M4" s="13" t="s">
        <v>25</v>
      </c>
    </row>
    <row r="5" spans="2:18" ht="17.25" x14ac:dyDescent="0.25">
      <c r="B5" s="5" t="s">
        <v>9</v>
      </c>
      <c r="C5" s="6">
        <v>4154684</v>
      </c>
      <c r="D5" s="7">
        <v>6.8900000000000003E-2</v>
      </c>
      <c r="E5" s="6">
        <v>27430</v>
      </c>
      <c r="F5" s="7">
        <v>8.09E-2</v>
      </c>
      <c r="G5" s="7">
        <v>6.6E-3</v>
      </c>
      <c r="H5" s="47">
        <v>4216553</v>
      </c>
      <c r="I5" s="48">
        <f>(H5/H$19)*100</f>
        <v>7.1648285950364894</v>
      </c>
      <c r="J5" s="6">
        <v>9156</v>
      </c>
      <c r="K5" s="7">
        <f>SUM(J5/$J$19)</f>
        <v>0.10378010767922924</v>
      </c>
      <c r="L5" s="45">
        <f>SUM(J5/H5)</f>
        <v>2.171441933731178E-3</v>
      </c>
      <c r="M5" s="7">
        <f>SUM(J5/E5-1)</f>
        <v>-0.66620488516223109</v>
      </c>
      <c r="R5" s="1"/>
    </row>
    <row r="6" spans="2:18" ht="17.25" x14ac:dyDescent="0.25">
      <c r="B6" s="5" t="s">
        <v>11</v>
      </c>
      <c r="C6" s="6">
        <v>910006</v>
      </c>
      <c r="D6" s="7">
        <v>1.5100000000000001E-2</v>
      </c>
      <c r="E6" s="6">
        <v>5154</v>
      </c>
      <c r="F6" s="7">
        <v>1.52E-2</v>
      </c>
      <c r="G6" s="7">
        <v>5.7000000000000002E-3</v>
      </c>
      <c r="H6" s="47">
        <v>903663</v>
      </c>
      <c r="I6" s="48">
        <f t="shared" ref="I6:I19" si="0">(H6/H$19)*100</f>
        <v>1.5355174007480656</v>
      </c>
      <c r="J6" s="6">
        <v>2615</v>
      </c>
      <c r="K6" s="7">
        <f t="shared" ref="K6:K19" si="1">SUM(J6/$J$19)</f>
        <v>2.9640124681212809E-2</v>
      </c>
      <c r="L6" s="45">
        <f t="shared" ref="L6:L18" si="2">SUM(J6/H6)</f>
        <v>2.8937778795856419E-3</v>
      </c>
      <c r="M6" s="7">
        <f t="shared" ref="M6:M19" si="3">SUM(J6/E6-1)</f>
        <v>-0.49262708575863412</v>
      </c>
    </row>
    <row r="7" spans="2:18" ht="17.25" x14ac:dyDescent="0.25">
      <c r="B7" s="5" t="s">
        <v>12</v>
      </c>
      <c r="C7" s="6">
        <v>3079685</v>
      </c>
      <c r="D7" s="7">
        <v>5.0999999999999997E-2</v>
      </c>
      <c r="E7" s="6">
        <v>37364</v>
      </c>
      <c r="F7" s="7">
        <v>0.11020000000000001</v>
      </c>
      <c r="G7" s="7">
        <v>1.21E-2</v>
      </c>
      <c r="H7" s="47">
        <v>2969571</v>
      </c>
      <c r="I7" s="48">
        <f t="shared" si="0"/>
        <v>5.0459385227201228</v>
      </c>
      <c r="J7" s="6">
        <v>10832</v>
      </c>
      <c r="K7" s="7">
        <f t="shared" si="1"/>
        <v>0.12277699064890904</v>
      </c>
      <c r="L7" s="45">
        <f t="shared" si="2"/>
        <v>3.64766493207268E-3</v>
      </c>
      <c r="M7" s="7">
        <f t="shared" si="3"/>
        <v>-0.71009527887806445</v>
      </c>
    </row>
    <row r="8" spans="2:18" ht="17.25" x14ac:dyDescent="0.25">
      <c r="B8" s="5" t="s">
        <v>13</v>
      </c>
      <c r="C8" s="6">
        <v>1107652</v>
      </c>
      <c r="D8" s="7">
        <v>1.84E-2</v>
      </c>
      <c r="E8" s="6">
        <v>10417</v>
      </c>
      <c r="F8" s="7">
        <v>3.0700000000000002E-2</v>
      </c>
      <c r="G8" s="7">
        <v>9.4000000000000004E-3</v>
      </c>
      <c r="H8" s="47">
        <v>1058639</v>
      </c>
      <c r="I8" s="48">
        <f t="shared" si="0"/>
        <v>1.7988548890576814</v>
      </c>
      <c r="J8" s="6">
        <v>2973</v>
      </c>
      <c r="K8" s="7">
        <f t="shared" si="1"/>
        <v>3.3697931425332957E-2</v>
      </c>
      <c r="L8" s="45">
        <f t="shared" si="2"/>
        <v>2.8083227615835048E-3</v>
      </c>
      <c r="M8" s="7">
        <f t="shared" si="3"/>
        <v>-0.71460113276375159</v>
      </c>
    </row>
    <row r="9" spans="2:18" ht="17.25" x14ac:dyDescent="0.25">
      <c r="B9" s="5" t="s">
        <v>14</v>
      </c>
      <c r="C9" s="6">
        <v>1254461</v>
      </c>
      <c r="D9" s="7">
        <v>2.0799999999999999E-2</v>
      </c>
      <c r="E9" s="6">
        <v>18779</v>
      </c>
      <c r="F9" s="7">
        <v>5.5399999999999998E-2</v>
      </c>
      <c r="G9" s="7">
        <v>1.4999999999999999E-2</v>
      </c>
      <c r="H9" s="47">
        <v>1223102</v>
      </c>
      <c r="I9" s="48">
        <f t="shared" si="0"/>
        <v>2.0783128266729527</v>
      </c>
      <c r="J9" s="6">
        <v>2632</v>
      </c>
      <c r="K9" s="7">
        <f t="shared" si="1"/>
        <v>2.9832813828279965E-2</v>
      </c>
      <c r="L9" s="45">
        <f t="shared" si="2"/>
        <v>2.1519055647035161E-3</v>
      </c>
      <c r="M9" s="7">
        <f t="shared" si="3"/>
        <v>-0.85984344214281916</v>
      </c>
    </row>
    <row r="10" spans="2:18" ht="17.25" x14ac:dyDescent="0.25">
      <c r="B10" s="5" t="s">
        <v>15</v>
      </c>
      <c r="C10" s="6">
        <v>640891</v>
      </c>
      <c r="D10" s="7">
        <v>1.06E-2</v>
      </c>
      <c r="E10" s="6">
        <v>67914</v>
      </c>
      <c r="F10" s="7">
        <v>0.20039999999999999</v>
      </c>
      <c r="G10" s="7">
        <v>0.106</v>
      </c>
      <c r="H10" s="47">
        <v>594007</v>
      </c>
      <c r="I10" s="48">
        <f t="shared" si="0"/>
        <v>1.0093453916627728</v>
      </c>
      <c r="J10" s="6">
        <v>2401</v>
      </c>
      <c r="K10" s="7">
        <f t="shared" si="1"/>
        <v>2.7214508359308585E-2</v>
      </c>
      <c r="L10" s="45">
        <f t="shared" si="2"/>
        <v>4.0420399086206057E-3</v>
      </c>
      <c r="M10" s="7">
        <f t="shared" si="3"/>
        <v>-0.96464646464646464</v>
      </c>
    </row>
    <row r="11" spans="2:18" ht="17.25" x14ac:dyDescent="0.25">
      <c r="B11" s="5" t="s">
        <v>16</v>
      </c>
      <c r="C11" s="6">
        <v>813556</v>
      </c>
      <c r="D11" s="7">
        <v>1.35E-2</v>
      </c>
      <c r="E11" s="6">
        <v>19443</v>
      </c>
      <c r="F11" s="7">
        <v>5.74E-2</v>
      </c>
      <c r="G11" s="7">
        <v>2.3900000000000001E-2</v>
      </c>
      <c r="H11" s="47">
        <v>770078</v>
      </c>
      <c r="I11" s="48">
        <f t="shared" si="0"/>
        <v>1.3085278128387119</v>
      </c>
      <c r="J11" s="6">
        <v>3801</v>
      </c>
      <c r="K11" s="7">
        <f t="shared" si="1"/>
        <v>4.3083026353074524E-2</v>
      </c>
      <c r="L11" s="45">
        <f t="shared" si="2"/>
        <v>4.9358636397871386E-3</v>
      </c>
      <c r="M11" s="7">
        <f t="shared" si="3"/>
        <v>-0.80450547754976087</v>
      </c>
    </row>
    <row r="12" spans="2:18" ht="17.25" x14ac:dyDescent="0.25">
      <c r="B12" s="5" t="s">
        <v>17</v>
      </c>
      <c r="C12" s="6">
        <v>580525</v>
      </c>
      <c r="D12" s="7">
        <v>9.5999999999999992E-3</v>
      </c>
      <c r="E12" s="6">
        <v>9087</v>
      </c>
      <c r="F12" s="7">
        <v>2.6800000000000001E-2</v>
      </c>
      <c r="G12" s="7">
        <v>1.5699999999999999E-2</v>
      </c>
      <c r="H12" s="47">
        <v>555999</v>
      </c>
      <c r="I12" s="48">
        <f t="shared" si="0"/>
        <v>0.94476164156164832</v>
      </c>
      <c r="J12" s="6">
        <v>1683</v>
      </c>
      <c r="K12" s="7">
        <f t="shared" si="1"/>
        <v>1.9076225559648625E-2</v>
      </c>
      <c r="L12" s="45">
        <f t="shared" si="2"/>
        <v>3.0269838614817653E-3</v>
      </c>
      <c r="M12" s="7">
        <f t="shared" si="3"/>
        <v>-0.81479035985473758</v>
      </c>
    </row>
    <row r="13" spans="2:18" ht="17.25" x14ac:dyDescent="0.25">
      <c r="B13" s="5" t="s">
        <v>18</v>
      </c>
      <c r="C13" s="6">
        <v>734652</v>
      </c>
      <c r="D13" s="7">
        <v>1.2200000000000001E-2</v>
      </c>
      <c r="E13" s="6">
        <v>4833</v>
      </c>
      <c r="F13" s="7">
        <v>1.43E-2</v>
      </c>
      <c r="G13" s="7">
        <v>6.6E-3</v>
      </c>
      <c r="H13" s="47">
        <v>670943</v>
      </c>
      <c r="I13" s="48">
        <f t="shared" si="0"/>
        <v>1.1400761693353709</v>
      </c>
      <c r="J13" s="6">
        <v>2561</v>
      </c>
      <c r="K13" s="7">
        <f t="shared" si="1"/>
        <v>2.9028053272881837E-2</v>
      </c>
      <c r="L13" s="45">
        <f t="shared" si="2"/>
        <v>3.8170157524558719E-3</v>
      </c>
      <c r="M13" s="7">
        <f t="shared" si="3"/>
        <v>-0.47010138630250364</v>
      </c>
    </row>
    <row r="14" spans="2:18" ht="17.25" x14ac:dyDescent="0.25">
      <c r="B14" s="5" t="s">
        <v>19</v>
      </c>
      <c r="C14" s="6">
        <v>565756</v>
      </c>
      <c r="D14" s="7">
        <v>9.4000000000000004E-3</v>
      </c>
      <c r="E14" s="6">
        <v>12017</v>
      </c>
      <c r="F14" s="7">
        <v>3.5499999999999997E-2</v>
      </c>
      <c r="G14" s="7">
        <v>2.12E-2</v>
      </c>
      <c r="H14" s="47">
        <v>517202</v>
      </c>
      <c r="I14" s="48">
        <f t="shared" si="0"/>
        <v>0.87883721110823509</v>
      </c>
      <c r="J14" s="6">
        <v>3618</v>
      </c>
      <c r="K14" s="7">
        <f t="shared" si="1"/>
        <v>4.1008784358175121E-2</v>
      </c>
      <c r="L14" s="45">
        <f t="shared" si="2"/>
        <v>6.9953325779869378E-3</v>
      </c>
      <c r="M14" s="7">
        <f t="shared" si="3"/>
        <v>-0.69892652076225348</v>
      </c>
    </row>
    <row r="15" spans="2:18" ht="17.25" x14ac:dyDescent="0.25">
      <c r="B15" s="5" t="s">
        <v>20</v>
      </c>
      <c r="C15" s="6">
        <v>1087682</v>
      </c>
      <c r="D15" s="7">
        <v>1.7999999999999999E-2</v>
      </c>
      <c r="E15" s="6">
        <v>6470</v>
      </c>
      <c r="F15" s="7">
        <v>1.9099999999999999E-2</v>
      </c>
      <c r="G15" s="7">
        <v>5.8999999999999999E-3</v>
      </c>
      <c r="H15" s="47">
        <v>1071914</v>
      </c>
      <c r="I15" s="48">
        <f t="shared" si="0"/>
        <v>1.821411963426036</v>
      </c>
      <c r="J15" s="6">
        <v>4444</v>
      </c>
      <c r="K15" s="7">
        <f t="shared" si="1"/>
        <v>5.0371209974497025E-2</v>
      </c>
      <c r="L15" s="45">
        <f t="shared" si="2"/>
        <v>4.1458549846349613E-3</v>
      </c>
      <c r="M15" s="7">
        <f t="shared" si="3"/>
        <v>-0.31313755795981457</v>
      </c>
    </row>
    <row r="16" spans="2:18" ht="17.25" x14ac:dyDescent="0.25">
      <c r="B16" s="5" t="s">
        <v>21</v>
      </c>
      <c r="C16" s="6">
        <v>653810</v>
      </c>
      <c r="D16" s="7">
        <v>1.0800000000000001E-2</v>
      </c>
      <c r="E16" s="6">
        <v>11299</v>
      </c>
      <c r="F16" s="7">
        <v>3.3300000000000003E-2</v>
      </c>
      <c r="G16" s="7">
        <v>1.7299999999999999E-2</v>
      </c>
      <c r="H16" s="47">
        <v>598811</v>
      </c>
      <c r="I16" s="48">
        <f t="shared" si="0"/>
        <v>1.0175084188014227</v>
      </c>
      <c r="J16" s="6">
        <v>4808</v>
      </c>
      <c r="K16" s="7">
        <f t="shared" si="1"/>
        <v>5.4497024652876168E-2</v>
      </c>
      <c r="L16" s="45">
        <f t="shared" si="2"/>
        <v>8.0292446197548148E-3</v>
      </c>
      <c r="M16" s="7">
        <f t="shared" si="3"/>
        <v>-0.57447561731126651</v>
      </c>
    </row>
    <row r="17" spans="2:14" ht="17.25" x14ac:dyDescent="0.25">
      <c r="B17" s="5" t="s">
        <v>22</v>
      </c>
      <c r="C17" s="6">
        <v>1246094</v>
      </c>
      <c r="D17" s="7">
        <v>2.07E-2</v>
      </c>
      <c r="E17" s="6">
        <v>7216</v>
      </c>
      <c r="F17" s="7">
        <v>2.1299999999999999E-2</v>
      </c>
      <c r="G17" s="7">
        <v>5.7999999999999996E-3</v>
      </c>
      <c r="H17" s="47">
        <v>1200957</v>
      </c>
      <c r="I17" s="48">
        <f t="shared" si="0"/>
        <v>2.0406837184328612</v>
      </c>
      <c r="J17" s="6">
        <v>4727</v>
      </c>
      <c r="K17" s="7">
        <f t="shared" si="1"/>
        <v>5.357891754037971E-2</v>
      </c>
      <c r="L17" s="45">
        <f t="shared" si="2"/>
        <v>3.9360276845882072E-3</v>
      </c>
      <c r="M17" s="7">
        <f t="shared" si="3"/>
        <v>-0.34492793791574283</v>
      </c>
    </row>
    <row r="18" spans="2:14" ht="17.25" x14ac:dyDescent="0.25">
      <c r="B18" s="9" t="s">
        <v>0</v>
      </c>
      <c r="C18" s="10">
        <v>16829454</v>
      </c>
      <c r="D18" s="11">
        <v>0.27889999999999998</v>
      </c>
      <c r="E18" s="10">
        <v>237423</v>
      </c>
      <c r="F18" s="11">
        <v>0.70050000000000001</v>
      </c>
      <c r="G18" s="11">
        <v>1.41E-2</v>
      </c>
      <c r="H18" s="41">
        <f>SUM(H5:H17)</f>
        <v>16351439</v>
      </c>
      <c r="I18" s="42">
        <f t="shared" si="0"/>
        <v>27.784604561402372</v>
      </c>
      <c r="J18" s="10">
        <f>SUM(J5:J17)</f>
        <v>56251</v>
      </c>
      <c r="K18" s="11">
        <f t="shared" si="1"/>
        <v>0.63758571833380562</v>
      </c>
      <c r="L18" s="40">
        <f t="shared" si="2"/>
        <v>3.4401253614437235E-3</v>
      </c>
      <c r="M18" s="11">
        <f t="shared" si="3"/>
        <v>-0.76307687123825407</v>
      </c>
    </row>
    <row r="19" spans="2:14" ht="17.25" x14ac:dyDescent="0.25">
      <c r="B19" s="9" t="s">
        <v>78</v>
      </c>
      <c r="C19" s="10">
        <v>60340328</v>
      </c>
      <c r="D19" s="12">
        <v>1</v>
      </c>
      <c r="E19" s="10">
        <v>338925</v>
      </c>
      <c r="F19" s="12">
        <v>1</v>
      </c>
      <c r="G19" s="11">
        <v>5.5999999999999999E-3</v>
      </c>
      <c r="H19" s="41">
        <v>58850717</v>
      </c>
      <c r="I19" s="42">
        <f t="shared" si="0"/>
        <v>100</v>
      </c>
      <c r="J19" s="10">
        <v>88225</v>
      </c>
      <c r="K19" s="12">
        <f t="shared" si="1"/>
        <v>1</v>
      </c>
      <c r="L19" s="40">
        <f>SUM(J19/H19)</f>
        <v>1.4991321176256868E-3</v>
      </c>
      <c r="M19" s="11">
        <f t="shared" si="3"/>
        <v>-0.739691672198864</v>
      </c>
      <c r="N19" s="1"/>
    </row>
    <row r="20" spans="2:14" x14ac:dyDescent="0.25">
      <c r="B20" s="34" t="s">
        <v>69</v>
      </c>
    </row>
    <row r="21" spans="2:14" x14ac:dyDescent="0.25">
      <c r="B21" s="34" t="s">
        <v>68</v>
      </c>
    </row>
    <row r="26" spans="2:14" x14ac:dyDescent="0.25">
      <c r="K26" s="2"/>
    </row>
  </sheetData>
  <mergeCells count="4">
    <mergeCell ref="B3:B4"/>
    <mergeCell ref="C3:G3"/>
    <mergeCell ref="H3:M3"/>
    <mergeCell ref="B2:M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6A83-18B4-4F88-9CBE-3FA399260ED8}">
  <sheetPr>
    <pageSetUpPr fitToPage="1"/>
  </sheetPr>
  <dimension ref="B3:G5"/>
  <sheetViews>
    <sheetView workbookViewId="0">
      <selection activeCell="B3" sqref="B3:G5"/>
    </sheetView>
  </sheetViews>
  <sheetFormatPr defaultRowHeight="15" x14ac:dyDescent="0.25"/>
  <cols>
    <col min="2" max="2" width="17.28515625" customWidth="1"/>
    <col min="3" max="3" width="18.85546875" customWidth="1"/>
    <col min="4" max="4" width="31.85546875" customWidth="1"/>
    <col min="5" max="5" width="17.140625" customWidth="1"/>
    <col min="6" max="6" width="26.5703125" customWidth="1"/>
    <col min="7" max="7" width="23.7109375" customWidth="1"/>
  </cols>
  <sheetData>
    <row r="3" spans="2:7" ht="36.6" customHeight="1" x14ac:dyDescent="0.25">
      <c r="B3" s="51" t="s">
        <v>38</v>
      </c>
      <c r="C3" s="51"/>
      <c r="D3" s="51"/>
      <c r="E3" s="51"/>
      <c r="F3" s="51"/>
      <c r="G3" s="51"/>
    </row>
    <row r="4" spans="2:7" ht="34.5" x14ac:dyDescent="0.25">
      <c r="B4" s="16"/>
      <c r="C4" s="16" t="s">
        <v>39</v>
      </c>
      <c r="D4" s="16" t="s">
        <v>40</v>
      </c>
      <c r="E4" s="16" t="s">
        <v>41</v>
      </c>
      <c r="F4" s="16" t="s">
        <v>42</v>
      </c>
      <c r="G4" s="16" t="s">
        <v>43</v>
      </c>
    </row>
    <row r="5" spans="2:7" ht="17.25" x14ac:dyDescent="0.4">
      <c r="B5" s="14" t="s">
        <v>44</v>
      </c>
      <c r="C5" s="14">
        <v>914.72</v>
      </c>
      <c r="D5" s="14">
        <v>695.15</v>
      </c>
      <c r="E5" s="14">
        <v>899.8</v>
      </c>
      <c r="F5" s="17">
        <f>E5/D5</f>
        <v>1.2943968927569589</v>
      </c>
      <c r="G5" s="17">
        <f>E5/C5</f>
        <v>0.98368899772607998</v>
      </c>
    </row>
  </sheetData>
  <mergeCells count="1">
    <mergeCell ref="B3:G3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B6E6-A374-45B3-9769-98B8F6006B92}">
  <sheetPr>
    <pageSetUpPr fitToPage="1"/>
  </sheetPr>
  <dimension ref="B3:D9"/>
  <sheetViews>
    <sheetView workbookViewId="0">
      <selection activeCell="B3" sqref="B3:D8"/>
    </sheetView>
  </sheetViews>
  <sheetFormatPr defaultRowHeight="15" x14ac:dyDescent="0.25"/>
  <cols>
    <col min="2" max="2" width="57.85546875" customWidth="1"/>
    <col min="3" max="3" width="24.28515625" customWidth="1"/>
    <col min="4" max="4" width="27.140625" customWidth="1"/>
  </cols>
  <sheetData>
    <row r="3" spans="2:4" ht="45.75" customHeight="1" x14ac:dyDescent="0.25">
      <c r="B3" s="51" t="s">
        <v>70</v>
      </c>
      <c r="C3" s="51"/>
      <c r="D3" s="51"/>
    </row>
    <row r="4" spans="2:4" ht="17.25" x14ac:dyDescent="0.25">
      <c r="B4" s="16" t="s">
        <v>45</v>
      </c>
      <c r="C4" s="16" t="s">
        <v>46</v>
      </c>
      <c r="D4" s="16" t="s">
        <v>47</v>
      </c>
    </row>
    <row r="5" spans="2:4" ht="18" customHeight="1" x14ac:dyDescent="0.25">
      <c r="B5" s="18" t="s">
        <v>48</v>
      </c>
      <c r="C5" s="19">
        <v>40531</v>
      </c>
      <c r="D5" s="20">
        <v>0.39110883808898883</v>
      </c>
    </row>
    <row r="6" spans="2:4" ht="33" customHeight="1" x14ac:dyDescent="0.25">
      <c r="B6" s="18" t="s">
        <v>49</v>
      </c>
      <c r="C6" s="19">
        <v>63066</v>
      </c>
      <c r="D6" s="20">
        <v>0.60856307475562332</v>
      </c>
    </row>
    <row r="7" spans="2:4" ht="21.6" customHeight="1" x14ac:dyDescent="0.25">
      <c r="B7" s="18" t="s">
        <v>50</v>
      </c>
      <c r="C7" s="19">
        <v>34</v>
      </c>
      <c r="D7" s="20">
        <v>3.2808715538786655E-4</v>
      </c>
    </row>
    <row r="8" spans="2:4" ht="17.25" x14ac:dyDescent="0.25">
      <c r="B8" s="21" t="s">
        <v>51</v>
      </c>
      <c r="C8" s="22">
        <f>SUM(C5:C7)</f>
        <v>103631</v>
      </c>
      <c r="D8" s="23">
        <v>1</v>
      </c>
    </row>
    <row r="9" spans="2:4" ht="29.1" customHeight="1" x14ac:dyDescent="0.25">
      <c r="B9" s="52" t="s">
        <v>52</v>
      </c>
      <c r="C9" s="53"/>
      <c r="D9" s="53"/>
    </row>
  </sheetData>
  <mergeCells count="2">
    <mergeCell ref="B3:D3"/>
    <mergeCell ref="B9:D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DB30-4509-4C04-BEF7-8322D2FDE0F0}">
  <sheetPr>
    <pageSetUpPr fitToPage="1"/>
  </sheetPr>
  <dimension ref="B3:F5"/>
  <sheetViews>
    <sheetView workbookViewId="0">
      <selection activeCell="B3" sqref="B3:F5"/>
    </sheetView>
  </sheetViews>
  <sheetFormatPr defaultRowHeight="15" x14ac:dyDescent="0.25"/>
  <cols>
    <col min="2" max="2" width="32.140625" customWidth="1"/>
    <col min="3" max="3" width="21.42578125" customWidth="1"/>
    <col min="4" max="4" width="29.42578125" customWidth="1"/>
    <col min="5" max="5" width="18.5703125" customWidth="1"/>
    <col min="6" max="6" width="21" customWidth="1"/>
  </cols>
  <sheetData>
    <row r="3" spans="2:6" ht="43.5" customHeight="1" x14ac:dyDescent="0.25">
      <c r="B3" s="51" t="s">
        <v>53</v>
      </c>
      <c r="C3" s="51"/>
      <c r="D3" s="51"/>
      <c r="E3" s="51"/>
      <c r="F3" s="51"/>
    </row>
    <row r="4" spans="2:6" ht="37.5" customHeight="1" x14ac:dyDescent="0.25">
      <c r="B4" s="16" t="s">
        <v>54</v>
      </c>
      <c r="C4" s="16" t="s">
        <v>55</v>
      </c>
      <c r="D4" s="16" t="s">
        <v>56</v>
      </c>
      <c r="E4" s="16" t="s">
        <v>57</v>
      </c>
      <c r="F4" s="16" t="s">
        <v>58</v>
      </c>
    </row>
    <row r="5" spans="2:6" ht="17.25" x14ac:dyDescent="0.25">
      <c r="B5" s="24">
        <v>5950546.4399999995</v>
      </c>
      <c r="C5" s="24">
        <v>20238748.899999999</v>
      </c>
      <c r="D5" s="24">
        <v>263326459.27000004</v>
      </c>
      <c r="E5" s="24">
        <v>11542503.709999999</v>
      </c>
      <c r="F5" s="25">
        <f>SUM(B5:E5)</f>
        <v>301058258.31999999</v>
      </c>
    </row>
  </sheetData>
  <mergeCells count="1">
    <mergeCell ref="B3:F3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3B3A-0BCA-4DB0-B118-2B446E3AF4B7}">
  <sheetPr>
    <pageSetUpPr fitToPage="1"/>
  </sheetPr>
  <dimension ref="B3:D6"/>
  <sheetViews>
    <sheetView tabSelected="1" workbookViewId="0">
      <selection activeCell="B6" sqref="B6:D6"/>
    </sheetView>
  </sheetViews>
  <sheetFormatPr defaultRowHeight="15" x14ac:dyDescent="0.25"/>
  <cols>
    <col min="2" max="2" width="37.5703125" customWidth="1"/>
    <col min="3" max="3" width="56.7109375" customWidth="1"/>
    <col min="4" max="6" width="40.85546875" customWidth="1"/>
  </cols>
  <sheetData>
    <row r="3" spans="2:4" ht="35.25" customHeight="1" x14ac:dyDescent="0.25">
      <c r="B3" s="51" t="s">
        <v>71</v>
      </c>
      <c r="C3" s="51"/>
      <c r="D3" s="51"/>
    </row>
    <row r="4" spans="2:4" ht="33.75" customHeight="1" x14ac:dyDescent="0.25">
      <c r="B4" s="16" t="s">
        <v>59</v>
      </c>
      <c r="C4" s="16" t="s">
        <v>60</v>
      </c>
      <c r="D4" s="16" t="s">
        <v>61</v>
      </c>
    </row>
    <row r="5" spans="2:4" ht="17.25" x14ac:dyDescent="0.25">
      <c r="B5" s="26">
        <v>301058258.31999999</v>
      </c>
      <c r="C5" s="27">
        <v>53866889.699999996</v>
      </c>
      <c r="D5" s="28">
        <f>SUM(B5:C5)</f>
        <v>354925148.01999998</v>
      </c>
    </row>
    <row r="6" spans="2:4" ht="19.5" x14ac:dyDescent="0.45">
      <c r="B6" s="52" t="s">
        <v>79</v>
      </c>
      <c r="C6" s="54"/>
      <c r="D6" s="54"/>
    </row>
  </sheetData>
  <mergeCells count="2">
    <mergeCell ref="B3:D3"/>
    <mergeCell ref="B6:D6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6048-3D0A-4F15-BC43-04DBCBF28937}">
  <sheetPr>
    <pageSetUpPr fitToPage="1"/>
  </sheetPr>
  <dimension ref="D3:K3"/>
  <sheetViews>
    <sheetView workbookViewId="0">
      <selection activeCell="Q6" sqref="Q6"/>
    </sheetView>
  </sheetViews>
  <sheetFormatPr defaultRowHeight="15" x14ac:dyDescent="0.25"/>
  <sheetData>
    <row r="3" spans="4:11" ht="39" customHeight="1" x14ac:dyDescent="0.25">
      <c r="D3" s="55" t="s">
        <v>72</v>
      </c>
      <c r="E3" s="56"/>
      <c r="F3" s="56"/>
      <c r="G3" s="56"/>
      <c r="H3" s="56"/>
      <c r="I3" s="56"/>
      <c r="J3" s="56"/>
      <c r="K3" s="57"/>
    </row>
  </sheetData>
  <mergeCells count="1">
    <mergeCell ref="D3:K3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82BB-772D-4A45-B2A7-7B460E2C59EF}">
  <sheetPr>
    <pageSetUpPr fitToPage="1"/>
  </sheetPr>
  <dimension ref="B2:V9"/>
  <sheetViews>
    <sheetView workbookViewId="0">
      <selection activeCell="B2" sqref="B2:R2"/>
    </sheetView>
  </sheetViews>
  <sheetFormatPr defaultRowHeight="15" x14ac:dyDescent="0.25"/>
  <sheetData>
    <row r="2" spans="2:22" ht="44.25" customHeight="1" x14ac:dyDescent="0.25">
      <c r="B2" s="55" t="s">
        <v>73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9" spans="2:22" x14ac:dyDescent="0.25">
      <c r="V9" t="s">
        <v>75</v>
      </c>
    </row>
  </sheetData>
  <mergeCells count="1">
    <mergeCell ref="B2:R2"/>
  </mergeCells>
  <pageMargins left="0.7" right="0.7" top="0.75" bottom="0.75" header="0.3" footer="0.3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7E3E-9A91-46DB-9C32-09A8707EB67A}">
  <sheetPr>
    <pageSetUpPr fitToPage="1"/>
  </sheetPr>
  <dimension ref="C3:Q3"/>
  <sheetViews>
    <sheetView workbookViewId="0">
      <selection activeCell="C3" sqref="C3:Q23"/>
    </sheetView>
  </sheetViews>
  <sheetFormatPr defaultRowHeight="15" x14ac:dyDescent="0.25"/>
  <sheetData>
    <row r="3" spans="3:17" ht="36.6" customHeight="1" x14ac:dyDescent="0.25">
      <c r="C3" s="55" t="s">
        <v>67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</sheetData>
  <mergeCells count="1">
    <mergeCell ref="C3:Q3"/>
  </mergeCells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D4F8-6C6B-4C19-8ADE-0050ED7B5132}">
  <sheetPr>
    <pageSetUpPr fitToPage="1"/>
  </sheetPr>
  <dimension ref="B2:F8"/>
  <sheetViews>
    <sheetView workbookViewId="0">
      <selection activeCell="B9" sqref="B9"/>
    </sheetView>
  </sheetViews>
  <sheetFormatPr defaultRowHeight="15" x14ac:dyDescent="0.25"/>
  <cols>
    <col min="2" max="2" width="32" customWidth="1"/>
    <col min="3" max="3" width="23.5703125" customWidth="1"/>
    <col min="4" max="4" width="19.28515625" customWidth="1"/>
    <col min="5" max="5" width="18.85546875" customWidth="1"/>
    <col min="6" max="6" width="19.140625" customWidth="1"/>
  </cols>
  <sheetData>
    <row r="2" spans="2:6" ht="19.5" x14ac:dyDescent="0.45">
      <c r="B2" s="33"/>
      <c r="C2" s="33"/>
      <c r="D2" s="33"/>
      <c r="E2" s="33"/>
      <c r="F2" s="33"/>
    </row>
    <row r="4" spans="2:6" ht="36.950000000000003" customHeight="1" x14ac:dyDescent="0.25">
      <c r="B4" s="51" t="s">
        <v>62</v>
      </c>
      <c r="C4" s="51"/>
      <c r="D4" s="51"/>
      <c r="E4" s="51"/>
      <c r="F4" s="51"/>
    </row>
    <row r="5" spans="2:6" ht="17.25" x14ac:dyDescent="0.25">
      <c r="B5" s="16"/>
      <c r="C5" s="16">
        <v>2021</v>
      </c>
      <c r="D5" s="16">
        <v>2022</v>
      </c>
      <c r="E5" s="16" t="s">
        <v>63</v>
      </c>
      <c r="F5" s="16" t="s">
        <v>64</v>
      </c>
    </row>
    <row r="6" spans="2:6" ht="17.25" x14ac:dyDescent="0.4">
      <c r="B6" s="14" t="s">
        <v>65</v>
      </c>
      <c r="C6" s="29">
        <v>5164041048.8599997</v>
      </c>
      <c r="D6" s="29">
        <v>5352527888.3999996</v>
      </c>
      <c r="E6" s="30">
        <f>(D6-C6)</f>
        <v>188486839.53999996</v>
      </c>
      <c r="F6" s="17">
        <f>(E6/D6)</f>
        <v>3.5214545999561947E-2</v>
      </c>
    </row>
    <row r="7" spans="2:6" ht="17.25" x14ac:dyDescent="0.4">
      <c r="B7" s="14" t="s">
        <v>66</v>
      </c>
      <c r="C7" s="29">
        <v>2023644881.75</v>
      </c>
      <c r="D7" s="29">
        <v>2616645394.8600001</v>
      </c>
      <c r="E7" s="30">
        <f t="shared" ref="E7:E8" si="0">(D7-C7)</f>
        <v>593000513.11000013</v>
      </c>
      <c r="F7" s="17">
        <f t="shared" ref="F7:F8" si="1">(E7/D7)</f>
        <v>0.22662624223934164</v>
      </c>
    </row>
    <row r="8" spans="2:6" ht="17.25" x14ac:dyDescent="0.4">
      <c r="B8" s="15" t="s">
        <v>77</v>
      </c>
      <c r="C8" s="31">
        <v>7187685930.6099997</v>
      </c>
      <c r="D8" s="32">
        <f>SUM(D6:D7)</f>
        <v>7969173283.2600002</v>
      </c>
      <c r="E8" s="32">
        <f t="shared" si="0"/>
        <v>781487352.65000057</v>
      </c>
      <c r="F8" s="35">
        <f t="shared" si="1"/>
        <v>9.80637921742257E-2</v>
      </c>
    </row>
  </sheetData>
  <mergeCells count="1">
    <mergeCell ref="B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5.1</vt:lpstr>
      <vt:lpstr>5.2</vt:lpstr>
      <vt:lpstr>5.3</vt:lpstr>
      <vt:lpstr>5.4</vt:lpstr>
      <vt:lpstr>5.5</vt:lpstr>
      <vt:lpstr>Grafico 5.1</vt:lpstr>
      <vt:lpstr>Grafico 5.2</vt:lpstr>
      <vt:lpstr>Grafico 5.3</vt:lpstr>
      <vt:lpstr>5.6</vt:lpstr>
      <vt:lpstr>5.7 agg</vt:lpstr>
      <vt:lpstr>5.8 agg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Bussoni</dc:creator>
  <cp:lastModifiedBy>Ceremigna Barbara</cp:lastModifiedBy>
  <cp:lastPrinted>2023-07-04T17:15:38Z</cp:lastPrinted>
  <dcterms:created xsi:type="dcterms:W3CDTF">2015-05-05T11:27:50Z</dcterms:created>
  <dcterms:modified xsi:type="dcterms:W3CDTF">2024-04-22T13:14:48Z</dcterms:modified>
</cp:coreProperties>
</file>