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inps-my.sharepoint.com/personal/barbara_ceremigna_inps_it/Documents/Desktop/DCSR/RAPPORTO ANNUALE/Appendici statistiche tolte dal sito/"/>
    </mc:Choice>
  </mc:AlternateContent>
  <xr:revisionPtr revIDLastSave="0" documentId="8_{A3D92CA6-D3AE-4F53-BFEE-5D8C7D8449A4}" xr6:coauthVersionLast="47" xr6:coauthVersionMax="47" xr10:uidLastSave="{00000000-0000-0000-0000-000000000000}"/>
  <bookViews>
    <workbookView xWindow="-120" yWindow="-120" windowWidth="29040" windowHeight="15840" firstSheet="11" activeTab="22" xr2:uid="{0EE30F40-C5A3-4EA8-ACB8-55BD9A249EAA}"/>
  </bookViews>
  <sheets>
    <sheet name="4.1" sheetId="95" r:id="rId1"/>
    <sheet name="4.2" sheetId="93" r:id="rId2"/>
    <sheet name="4.3" sheetId="94" r:id="rId3"/>
    <sheet name="4.4" sheetId="96" r:id="rId4"/>
    <sheet name="4.5" sheetId="63" r:id="rId5"/>
    <sheet name="4.6" sheetId="64" r:id="rId6"/>
    <sheet name="4.7a" sheetId="65" r:id="rId7"/>
    <sheet name="4.7b" sheetId="66" r:id="rId8"/>
    <sheet name="4.8a" sheetId="67" r:id="rId9"/>
    <sheet name="4.8b" sheetId="68" r:id="rId10"/>
    <sheet name="4.8c" sheetId="69" r:id="rId11"/>
    <sheet name="4.8d" sheetId="81" r:id="rId12"/>
    <sheet name="4.9" sheetId="70" r:id="rId13"/>
    <sheet name="4.10" sheetId="71" r:id="rId14"/>
    <sheet name="4.11" sheetId="72" r:id="rId15"/>
    <sheet name="4.12" sheetId="87" r:id="rId16"/>
    <sheet name="4.13" sheetId="88" r:id="rId17"/>
    <sheet name="4.14" sheetId="89" r:id="rId18"/>
    <sheet name="4.15" sheetId="90" r:id="rId19"/>
    <sheet name="4.16" sheetId="77" r:id="rId20"/>
    <sheet name="4.17" sheetId="91" r:id="rId21"/>
    <sheet name="4.18" sheetId="82" r:id="rId22"/>
    <sheet name="4.19" sheetId="80" r:id="rId23"/>
    <sheet name="4.20" sheetId="83" r:id="rId24"/>
    <sheet name="4.21" sheetId="84" r:id="rId25"/>
    <sheet name="4.22" sheetId="85" r:id="rId26"/>
    <sheet name="4.23" sheetId="86" r:id="rId27"/>
  </sheets>
  <definedNames>
    <definedName name="_xlnm.Print_Area" localSheetId="13">'4.10'!$B$3:$C$14</definedName>
    <definedName name="_xlnm.Print_Area" localSheetId="14">'4.11'!$B$2:$D$11</definedName>
    <definedName name="_xlnm.Print_Area" localSheetId="19">'4.16'!$B$2:$D$17</definedName>
    <definedName name="_xlnm.Print_Area" localSheetId="22">'4.19'!$B$2:$D$8</definedName>
    <definedName name="_xlnm.Print_Area" localSheetId="4">'4.5'!$B$2:$D$6</definedName>
    <definedName name="_xlnm.Print_Area" localSheetId="5">'4.6'!$B$2:$D$5</definedName>
    <definedName name="_xlnm.Print_Area" localSheetId="6">'4.7a'!$B$2:$D$7</definedName>
    <definedName name="_xlnm.Print_Area" localSheetId="7">'4.7b'!$B$2:$D$6</definedName>
    <definedName name="_xlnm.Print_Area" localSheetId="8">'4.8a'!$B$2:$E$6</definedName>
    <definedName name="_xlnm.Print_Area" localSheetId="9">'4.8b'!$B$2:$E$5</definedName>
    <definedName name="_xlnm.Print_Area" localSheetId="10">'4.8c'!$B$2:$D$6</definedName>
    <definedName name="_xlnm.Print_Area" localSheetId="12">'4.9'!$B$2:$D$7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80" l="1"/>
  <c r="D15" i="77"/>
  <c r="C15" i="77"/>
  <c r="D10" i="72"/>
  <c r="E22" i="96"/>
  <c r="F20" i="96" s="1"/>
  <c r="C22" i="96"/>
  <c r="G21" i="96"/>
  <c r="G19" i="96"/>
  <c r="G18" i="96"/>
  <c r="G17" i="96"/>
  <c r="F17" i="96"/>
  <c r="G16" i="96"/>
  <c r="G15" i="96"/>
  <c r="G14" i="96"/>
  <c r="G13" i="96"/>
  <c r="F13" i="96"/>
  <c r="G12" i="96"/>
  <c r="G11" i="96"/>
  <c r="G10" i="96"/>
  <c r="G9" i="96"/>
  <c r="F9" i="96"/>
  <c r="G8" i="96"/>
  <c r="G7" i="96"/>
  <c r="G6" i="96"/>
  <c r="G5" i="96"/>
  <c r="F5" i="96"/>
  <c r="E10" i="94"/>
  <c r="G10" i="94" s="1"/>
  <c r="C10" i="94"/>
  <c r="D6" i="94" s="1"/>
  <c r="G9" i="94"/>
  <c r="F9" i="94"/>
  <c r="D9" i="94"/>
  <c r="G8" i="94"/>
  <c r="G7" i="94"/>
  <c r="F7" i="94"/>
  <c r="G6" i="94"/>
  <c r="F6" i="94"/>
  <c r="H21" i="93"/>
  <c r="G21" i="93"/>
  <c r="F21" i="93"/>
  <c r="D21" i="93"/>
  <c r="H20" i="93"/>
  <c r="G20" i="93"/>
  <c r="H19" i="93"/>
  <c r="G19" i="93"/>
  <c r="H18" i="93"/>
  <c r="G18" i="93"/>
  <c r="H17" i="93"/>
  <c r="G17" i="93"/>
  <c r="H16" i="93"/>
  <c r="G16" i="93"/>
  <c r="H15" i="93"/>
  <c r="G15" i="93"/>
  <c r="H14" i="93"/>
  <c r="G14" i="93"/>
  <c r="H13" i="93"/>
  <c r="G13" i="93"/>
  <c r="H12" i="93"/>
  <c r="G12" i="93"/>
  <c r="H11" i="93"/>
  <c r="G11" i="93"/>
  <c r="H10" i="93"/>
  <c r="G10" i="93"/>
  <c r="H9" i="93"/>
  <c r="G9" i="93"/>
  <c r="H8" i="93"/>
  <c r="G8" i="93"/>
  <c r="H7" i="93"/>
  <c r="G7" i="93"/>
  <c r="H6" i="93"/>
  <c r="G6" i="93"/>
  <c r="H5" i="93"/>
  <c r="G5" i="93"/>
  <c r="G18" i="95"/>
  <c r="G17" i="95"/>
  <c r="G16" i="95"/>
  <c r="G15" i="95"/>
  <c r="G14" i="95"/>
  <c r="G13" i="95"/>
  <c r="G12" i="95"/>
  <c r="G11" i="95"/>
  <c r="G10" i="95"/>
  <c r="G9" i="95"/>
  <c r="G8" i="95"/>
  <c r="G7" i="95"/>
  <c r="G6" i="95"/>
  <c r="G5" i="95"/>
  <c r="G37" i="88"/>
  <c r="F37" i="88"/>
  <c r="E37" i="88"/>
  <c r="D37" i="88"/>
  <c r="C37" i="88"/>
  <c r="G34" i="88"/>
  <c r="F34" i="88"/>
  <c r="E34" i="88"/>
  <c r="D34" i="88"/>
  <c r="C34" i="88"/>
  <c r="C30" i="88"/>
  <c r="G29" i="88"/>
  <c r="F29" i="88"/>
  <c r="E29" i="88"/>
  <c r="D29" i="88"/>
  <c r="C29" i="88"/>
  <c r="G24" i="88"/>
  <c r="F24" i="88"/>
  <c r="E24" i="88"/>
  <c r="D24" i="88"/>
  <c r="C24" i="88"/>
  <c r="G23" i="88"/>
  <c r="F23" i="88"/>
  <c r="E23" i="88"/>
  <c r="D23" i="88"/>
  <c r="C23" i="88"/>
  <c r="C17" i="88"/>
  <c r="G16" i="88"/>
  <c r="F16" i="88"/>
  <c r="E16" i="88"/>
  <c r="D16" i="88"/>
  <c r="C16" i="88"/>
  <c r="G11" i="88"/>
  <c r="F11" i="88"/>
  <c r="E11" i="88"/>
  <c r="D11" i="88"/>
  <c r="C11" i="88"/>
  <c r="G10" i="88"/>
  <c r="F10" i="88"/>
  <c r="E10" i="88"/>
  <c r="D10" i="88"/>
  <c r="C10" i="88"/>
  <c r="I25" i="86"/>
  <c r="J23" i="86" s="1"/>
  <c r="G25" i="86"/>
  <c r="H25" i="86" s="1"/>
  <c r="E25" i="86"/>
  <c r="F24" i="86" s="1"/>
  <c r="C25" i="86"/>
  <c r="D24" i="86" s="1"/>
  <c r="H24" i="86"/>
  <c r="H23" i="86"/>
  <c r="H22" i="86"/>
  <c r="H21" i="86"/>
  <c r="D21" i="86"/>
  <c r="H20" i="86"/>
  <c r="H19" i="86"/>
  <c r="F19" i="86"/>
  <c r="D19" i="86"/>
  <c r="H18" i="86"/>
  <c r="H17" i="86"/>
  <c r="F17" i="86"/>
  <c r="D17" i="86"/>
  <c r="H16" i="86"/>
  <c r="F16" i="86"/>
  <c r="H15" i="86"/>
  <c r="D15" i="86"/>
  <c r="H14" i="86"/>
  <c r="F14" i="86"/>
  <c r="H13" i="86"/>
  <c r="D13" i="86"/>
  <c r="H12" i="86"/>
  <c r="H11" i="86"/>
  <c r="F11" i="86"/>
  <c r="D11" i="86"/>
  <c r="H10" i="86"/>
  <c r="H9" i="86"/>
  <c r="F9" i="86"/>
  <c r="D9" i="86"/>
  <c r="H8" i="86"/>
  <c r="F8" i="86"/>
  <c r="H7" i="86"/>
  <c r="D7" i="86"/>
  <c r="H6" i="86"/>
  <c r="F6" i="86"/>
  <c r="H5" i="86"/>
  <c r="F5" i="86"/>
  <c r="D5" i="86"/>
  <c r="D24" i="84"/>
  <c r="E24" i="84" s="1"/>
  <c r="C24" i="84"/>
  <c r="E21" i="84"/>
  <c r="E20" i="84"/>
  <c r="E19" i="84"/>
  <c r="E17" i="84"/>
  <c r="E13" i="84"/>
  <c r="E12" i="84"/>
  <c r="E11" i="84"/>
  <c r="E9" i="84"/>
  <c r="E5" i="84"/>
  <c r="E4" i="84"/>
  <c r="H29" i="83"/>
  <c r="G29" i="83"/>
  <c r="F29" i="83"/>
  <c r="D29" i="83"/>
  <c r="E29" i="83" s="1"/>
  <c r="C29" i="83"/>
  <c r="G28" i="83"/>
  <c r="F28" i="83"/>
  <c r="H28" i="83" s="1"/>
  <c r="D28" i="83"/>
  <c r="C28" i="83"/>
  <c r="E28" i="83" s="1"/>
  <c r="H27" i="83"/>
  <c r="G27" i="83"/>
  <c r="F27" i="83"/>
  <c r="D27" i="83"/>
  <c r="C27" i="83"/>
  <c r="E27" i="83" s="1"/>
  <c r="G26" i="83"/>
  <c r="F26" i="83"/>
  <c r="H26" i="83" s="1"/>
  <c r="D26" i="83"/>
  <c r="C26" i="83"/>
  <c r="E26" i="83" s="1"/>
  <c r="G25" i="83"/>
  <c r="F25" i="83"/>
  <c r="D25" i="83"/>
  <c r="C25" i="83"/>
  <c r="H24" i="83"/>
  <c r="E24" i="83"/>
  <c r="H23" i="83"/>
  <c r="E23" i="83"/>
  <c r="H22" i="83"/>
  <c r="E22" i="83"/>
  <c r="H21" i="83"/>
  <c r="E21" i="83"/>
  <c r="H20" i="83"/>
  <c r="E20" i="83"/>
  <c r="H19" i="83"/>
  <c r="E19" i="83"/>
  <c r="H18" i="83"/>
  <c r="E18" i="83"/>
  <c r="H17" i="83"/>
  <c r="E17" i="83"/>
  <c r="H16" i="83"/>
  <c r="E16" i="83"/>
  <c r="H15" i="83"/>
  <c r="E15" i="83"/>
  <c r="H14" i="83"/>
  <c r="E14" i="83"/>
  <c r="H13" i="83"/>
  <c r="E13" i="83"/>
  <c r="H12" i="83"/>
  <c r="E12" i="83"/>
  <c r="H11" i="83"/>
  <c r="E11" i="83"/>
  <c r="H10" i="83"/>
  <c r="E10" i="83"/>
  <c r="H9" i="83"/>
  <c r="E9" i="83"/>
  <c r="H8" i="83"/>
  <c r="E8" i="83"/>
  <c r="H7" i="83"/>
  <c r="E7" i="83"/>
  <c r="H6" i="83"/>
  <c r="E6" i="83"/>
  <c r="E25" i="83" s="1"/>
  <c r="H5" i="83"/>
  <c r="H25" i="83" s="1"/>
  <c r="E5" i="83"/>
  <c r="H8" i="82"/>
  <c r="E8" i="82"/>
  <c r="H7" i="82"/>
  <c r="E7" i="82"/>
  <c r="H6" i="82"/>
  <c r="E6" i="82"/>
  <c r="H5" i="82"/>
  <c r="E5" i="82"/>
  <c r="F38" i="88" l="1"/>
  <c r="C38" i="88"/>
  <c r="E38" i="88"/>
  <c r="D38" i="88"/>
  <c r="G38" i="88"/>
  <c r="F22" i="96"/>
  <c r="F6" i="96"/>
  <c r="F10" i="96"/>
  <c r="F14" i="96"/>
  <c r="F18" i="96"/>
  <c r="G22" i="96"/>
  <c r="F11" i="96"/>
  <c r="F19" i="96"/>
  <c r="F8" i="96"/>
  <c r="F12" i="96"/>
  <c r="F16" i="96"/>
  <c r="F21" i="96"/>
  <c r="F7" i="96"/>
  <c r="F15" i="96"/>
  <c r="D7" i="94"/>
  <c r="D10" i="94" s="1"/>
  <c r="D8" i="94"/>
  <c r="F8" i="94"/>
  <c r="F10" i="94" s="1"/>
  <c r="F12" i="86"/>
  <c r="F15" i="86"/>
  <c r="F10" i="86"/>
  <c r="F13" i="86"/>
  <c r="F25" i="86"/>
  <c r="F7" i="86"/>
  <c r="J6" i="86"/>
  <c r="J12" i="86"/>
  <c r="J18" i="86"/>
  <c r="J24" i="86"/>
  <c r="F21" i="86"/>
  <c r="F23" i="86"/>
  <c r="D25" i="86"/>
  <c r="J8" i="86"/>
  <c r="J22" i="86"/>
  <c r="D23" i="86"/>
  <c r="J14" i="86"/>
  <c r="J20" i="86"/>
  <c r="J7" i="86"/>
  <c r="J13" i="86"/>
  <c r="D6" i="86"/>
  <c r="D8" i="86"/>
  <c r="D10" i="86"/>
  <c r="D12" i="86"/>
  <c r="D14" i="86"/>
  <c r="D16" i="86"/>
  <c r="D18" i="86"/>
  <c r="D20" i="86"/>
  <c r="D22" i="86"/>
  <c r="J10" i="86"/>
  <c r="J16" i="86"/>
  <c r="J25" i="86"/>
  <c r="J5" i="86"/>
  <c r="J9" i="86"/>
  <c r="J11" i="86"/>
  <c r="J15" i="86"/>
  <c r="J17" i="86"/>
  <c r="J19" i="86"/>
  <c r="J21" i="86"/>
  <c r="F18" i="86"/>
  <c r="F20" i="86"/>
  <c r="F22" i="86"/>
  <c r="E22" i="84"/>
  <c r="E6" i="84"/>
  <c r="E14" i="84"/>
  <c r="E7" i="84"/>
  <c r="E15" i="84"/>
  <c r="E23" i="84"/>
  <c r="E8" i="84"/>
  <c r="E16" i="84"/>
  <c r="E10" i="84"/>
  <c r="E18" i="84"/>
  <c r="C6" i="80" l="1"/>
  <c r="C10" i="72"/>
</calcChain>
</file>

<file path=xl/sharedStrings.xml><?xml version="1.0" encoding="utf-8"?>
<sst xmlns="http://schemas.openxmlformats.org/spreadsheetml/2006/main" count="486" uniqueCount="303">
  <si>
    <t>Spesa per Prestazione (milioni di euro)</t>
  </si>
  <si>
    <t>Copertura per la contribuzione figurativa (milioni di euro)</t>
  </si>
  <si>
    <t>Contributi incassati (milioni di euro)</t>
  </si>
  <si>
    <t>Spesa per prestazione (milioni di euro)</t>
  </si>
  <si>
    <t>Spesa per prestazione* con ANF (milioni di euro)</t>
  </si>
  <si>
    <t>(*) Comprensiva degli Assegni Nucleo Familiare (ANF).</t>
  </si>
  <si>
    <t>Tipo d’intervento</t>
  </si>
  <si>
    <t>NASpI</t>
  </si>
  <si>
    <t>DIS-COLL</t>
  </si>
  <si>
    <t>ISCRO</t>
  </si>
  <si>
    <t>Spesa per prestazioni con ANF (milioni di euro)</t>
  </si>
  <si>
    <t>(*) Il dato non contiene DIS-COLL.</t>
  </si>
  <si>
    <t xml:space="preserve">Trattamenti di disoccupazione </t>
  </si>
  <si>
    <t>Spesa per prestazioni (milioni di euro)</t>
  </si>
  <si>
    <t>Totale a carico gestioni prestazioni temporanee</t>
  </si>
  <si>
    <t>Indennità ordinaria ai lavoratori non agricoli</t>
  </si>
  <si>
    <t>Indennità ordinaria ai lavoratori agricoli</t>
  </si>
  <si>
    <t>Trattamenti speciali ai lavoratori agricoli (L. 457/72)</t>
  </si>
  <si>
    <t>Trattamenti speciali ai lavoratori agricoli (L. 37/77)</t>
  </si>
  <si>
    <t>Tipo di intervento</t>
  </si>
  <si>
    <t>Totale Gestione Prestazioni Temporanee</t>
  </si>
  <si>
    <t>-Trattamenti economici di maternità</t>
  </si>
  <si>
    <t>-Indennità lavoratrici madri allattamento (art.8, l. 903/77 sostituito da art. 43, D.L. 151/2001)</t>
  </si>
  <si>
    <t>Quota parte indennità di maternità (art.49, comma 1, L. 488/99)</t>
  </si>
  <si>
    <t>Bonus bebè</t>
  </si>
  <si>
    <t>Premio alla nascita</t>
  </si>
  <si>
    <t>Assegni per il nucleo familiare di lavoratori dipendenti</t>
  </si>
  <si>
    <t>Assegni per il nucleo familiare di disoccupati</t>
  </si>
  <si>
    <t>Assegni per il nucleo familiare di pensionati</t>
  </si>
  <si>
    <t>Assegno per congedo matrimoniale</t>
  </si>
  <si>
    <t>Reddito di cittadinanza</t>
  </si>
  <si>
    <t>Pensione di cittadinanza</t>
  </si>
  <si>
    <t>Reddito di emergenza</t>
  </si>
  <si>
    <t>Assegno temporaneo</t>
  </si>
  <si>
    <t>- quota pagata su Reddito di cittadinanza</t>
  </si>
  <si>
    <t>Trattamenti economici di malattia</t>
  </si>
  <si>
    <t>Indennità ai donatori di sangue</t>
  </si>
  <si>
    <t>Altri trattamenti di disoccupazione PT</t>
  </si>
  <si>
    <t>Altri trattamenti di disoccupazione Gias</t>
  </si>
  <si>
    <t>Tabella 4.5 - Spesa e copertura per Cassa Integrazione Guadagni Ordinaria. Anno 2022</t>
  </si>
  <si>
    <t>Tabella 4.6 - Spesa e copertura per Cassa Integrazione Guadagni Straordinaria. Anno 2022</t>
  </si>
  <si>
    <t>Tabella 4.7a - Spesa e copertura per Cassa Integrazione Guadagni in Deroga. Anno 2022</t>
  </si>
  <si>
    <t>Tabella 4.7b - Spesa e copertura per Cassa Integrazione Guadagni e assegni ordinari con causale COVID-19 a carico dello Stato. Anno 2022</t>
  </si>
  <si>
    <t>Tabella 4.8a - Spesa e copertura per la Nuova Assicurazione Sociale per l’Impiego (NASpI). Anno 2022</t>
  </si>
  <si>
    <t>Tabella 4.8b - Spesa e copertura per l'indennità di  disoccupazione  per  i  lavoratori  con  rapporto  di collaborazione coordinata e continuativa (DIS-COLL). Anno 2022</t>
  </si>
  <si>
    <t>Tabella 4.9 - Spesa e copertura per trattamenti di disoccupazione*. Anno 2022</t>
  </si>
  <si>
    <t>Tabella 4.10 - Spesa per trattamenti di disoccupazione. Anno 2022</t>
  </si>
  <si>
    <t>Tabella 4.11 - Spesa per trattamenti economici di maternità. Anno 2022</t>
  </si>
  <si>
    <t>Tabella 4.16 - Spesa per trattamenti di sostegno al reddito familiare. Anno 2022</t>
  </si>
  <si>
    <t>Tabella 4.19 - Spesa per trattamenti di malattia. Anno 2022</t>
  </si>
  <si>
    <t>ALAS</t>
  </si>
  <si>
    <t>Assegno unico universale</t>
  </si>
  <si>
    <t>Tabella 4.18 - Assegni al nucleo familiare pagamento diretto*. Anni 2021-2022</t>
  </si>
  <si>
    <t>TITOLARI</t>
  </si>
  <si>
    <t>Domande pervenute</t>
  </si>
  <si>
    <t>Domande definite</t>
  </si>
  <si>
    <t>Var.% 2022/2021</t>
  </si>
  <si>
    <t>Var.%  2022/2021</t>
  </si>
  <si>
    <t>Parasubordinati</t>
  </si>
  <si>
    <t>Domestici</t>
  </si>
  <si>
    <t>CD/CM</t>
  </si>
  <si>
    <t>Ditte cessate sospese fallite</t>
  </si>
  <si>
    <t>Regione</t>
  </si>
  <si>
    <t>Settore privato</t>
  </si>
  <si>
    <t>Settore pubblico</t>
  </si>
  <si>
    <t>Maschi</t>
  </si>
  <si>
    <t>Femmine</t>
  </si>
  <si>
    <t>Totale</t>
  </si>
  <si>
    <t>Piemonte</t>
  </si>
  <si>
    <t>Valle D'Aosta</t>
  </si>
  <si>
    <t>Liguria</t>
  </si>
  <si>
    <t>Lombardia</t>
  </si>
  <si>
    <t>Trentino-Alto Adige</t>
  </si>
  <si>
    <t xml:space="preserve">Veneto </t>
  </si>
  <si>
    <t>Friuli-Venezia Giulia</t>
  </si>
  <si>
    <t>Emilia-Romagna</t>
  </si>
  <si>
    <t>Toscana</t>
  </si>
  <si>
    <t>Umbria</t>
  </si>
  <si>
    <t xml:space="preserve">Marche 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</si>
  <si>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</si>
  <si>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</si>
  <si>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</si>
  <si>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</si>
  <si>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</si>
  <si>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</si>
  <si>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</si>
  <si>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</si>
  <si>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</si>
  <si>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</si>
  <si>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Nord Ovest</t>
  </si>
  <si>
    <t>Nord Est</t>
  </si>
  <si>
    <t>Centro</t>
  </si>
  <si>
    <t>Sud e Isole</t>
  </si>
  <si>
    <t>Tabella 4.21 - Importo erogato e beneficiari Carta acquisti con almeno un accredito nell’anno* (in euro). Anno 2022</t>
  </si>
  <si>
    <t>Importo erogato</t>
  </si>
  <si>
    <t>Beneficiari</t>
  </si>
  <si>
    <t>Marche</t>
  </si>
  <si>
    <t>Valle d'Aosta</t>
  </si>
  <si>
    <t>Veneto</t>
  </si>
  <si>
    <t>(*) I requisiti vengono verificati ogni bimestre, di conseguenza, un beneficiario può ricevere gli accrediti anche soltanto su alcuni bimestri e non lungo tutto il corso dell'anno. Il valore dell’importo erogato non è comparabile con il numero di beneficiari con almeno un accredito.</t>
  </si>
  <si>
    <t>Tabella 4.22 - Distribuzione DSU per fascia d’importo e indicatore. Anno 2022*</t>
  </si>
  <si>
    <t>Fascia ISEE</t>
  </si>
  <si>
    <t>Famiglia indicatori</t>
  </si>
  <si>
    <t>ISEE Ordinario</t>
  </si>
  <si>
    <t>% su Totale</t>
  </si>
  <si>
    <t>ISEE minori</t>
  </si>
  <si>
    <t>ISEE università</t>
  </si>
  <si>
    <t>ISEE RES SSD**</t>
  </si>
  <si>
    <t>1 - ISEE = 0</t>
  </si>
  <si>
    <t> 4,90%</t>
  </si>
  <si>
    <t> 2,27%</t>
  </si>
  <si>
    <t> 1,57%</t>
  </si>
  <si>
    <t> 10,66%</t>
  </si>
  <si>
    <t>2 - 0 &lt; ISEE &lt;= 3.000</t>
  </si>
  <si>
    <t> 10,64%</t>
  </si>
  <si>
    <t> 9,54%</t>
  </si>
  <si>
    <t> 4,12%</t>
  </si>
  <si>
    <t> 15,08%</t>
  </si>
  <si>
    <t> 11,25%</t>
  </si>
  <si>
    <t> 10,96%</t>
  </si>
  <si>
    <t> 5,10%</t>
  </si>
  <si>
    <t> 9,41%</t>
  </si>
  <si>
    <t> 12,00%</t>
  </si>
  <si>
    <t> 12,78%</t>
  </si>
  <si>
    <t> 6,85%</t>
  </si>
  <si>
    <t> 13,11%</t>
  </si>
  <si>
    <t> 10,07%</t>
  </si>
  <si>
    <t> 10,80%</t>
  </si>
  <si>
    <t> 7,22%</t>
  </si>
  <si>
    <t> 10,15%</t>
  </si>
  <si>
    <t> 15,12%</t>
  </si>
  <si>
    <t> 16,65%</t>
  </si>
  <si>
    <t> 14,29%</t>
  </si>
  <si>
    <t> 15,36%</t>
  </si>
  <si>
    <t> 11,07%</t>
  </si>
  <si>
    <t> 12,46%</t>
  </si>
  <si>
    <t> 13,42%</t>
  </si>
  <si>
    <t> 9,47%</t>
  </si>
  <si>
    <t> 7,84%</t>
  </si>
  <si>
    <t> 8,70%</t>
  </si>
  <si>
    <t> 11,51%</t>
  </si>
  <si>
    <t> 5,69%</t>
  </si>
  <si>
    <t> 5,42%</t>
  </si>
  <si>
    <t> 5,78%</t>
  </si>
  <si>
    <t> 9,07%</t>
  </si>
  <si>
    <t> 3,60%</t>
  </si>
  <si>
    <t> 8,88%</t>
  </si>
  <si>
    <t> 8,31%</t>
  </si>
  <si>
    <t> 18,82%</t>
  </si>
  <si>
    <t> 5,40%</t>
  </si>
  <si>
    <t>11 - ISEE &gt; 50.000</t>
  </si>
  <si>
    <t> 2,82%</t>
  </si>
  <si>
    <t> 1,75%</t>
  </si>
  <si>
    <t> 8,03%</t>
  </si>
  <si>
    <t> 2,08%</t>
  </si>
  <si>
    <t> 100,00%</t>
  </si>
  <si>
    <t xml:space="preserve">(*) Estrazione dati al 23/05/2023. </t>
  </si>
  <si>
    <t xml:space="preserve">(**) ISEE RES SSD fa riferimento alla famiglia di indicatori per prestazioni socio sanitarie e socio sanitarie residenziali con nuclei ridotti. </t>
  </si>
  <si>
    <t>Tabella 4.23 - Distribuzione DSU per regione e ISEE. Anno 2022</t>
  </si>
  <si>
    <t>REGIONE</t>
  </si>
  <si>
    <t>ISEE Minori</t>
  </si>
  <si>
    <t>ISEE Università</t>
  </si>
  <si>
    <t>ISEE RES SSD</t>
  </si>
  <si>
    <t>NUMERO</t>
  </si>
  <si>
    <t>%</t>
  </si>
  <si>
    <t>ABRUZZO</t>
  </si>
  <si>
    <t>BASILICATA</t>
  </si>
  <si>
    <t>CALABRIA</t>
  </si>
  <si>
    <t>CAMPANIA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</si>
  <si>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</si>
  <si>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</si>
  <si>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</si>
  <si>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</si>
  <si>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</si>
  <si>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</si>
  <si>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</si>
  <si>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</si>
  <si>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</si>
  <si>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</si>
  <si>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</si>
  <si>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VALLE D'AOSTA</t>
  </si>
  <si>
    <t>VENETO</t>
  </si>
  <si>
    <t>Totale complessivo</t>
  </si>
  <si>
    <t>Lavoratori dipendenti settore privato</t>
  </si>
  <si>
    <t>Lavoratori autonomi</t>
  </si>
  <si>
    <t>FPLD e altri fondi</t>
  </si>
  <si>
    <t>Artigiani</t>
  </si>
  <si>
    <t>Commercianti</t>
  </si>
  <si>
    <t>CD-CM</t>
  </si>
  <si>
    <t>Gestione separata</t>
  </si>
  <si>
    <t>Anno 2020</t>
  </si>
  <si>
    <t xml:space="preserve">Maschi </t>
  </si>
  <si>
    <t>n.d.*</t>
  </si>
  <si>
    <t>T. determinato</t>
  </si>
  <si>
    <t>T. indeterminato</t>
  </si>
  <si>
    <t xml:space="preserve">Totale </t>
  </si>
  <si>
    <t>Anno 2021</t>
  </si>
  <si>
    <t>Anno 2022**</t>
  </si>
  <si>
    <t>Variazione % annua 2022/2021</t>
  </si>
  <si>
    <t>Lettura archivio: maggio 2023.</t>
  </si>
  <si>
    <t>T.indeterminato</t>
  </si>
  <si>
    <t>Tabella 4.14 - Congedo di paternità lavoratori dipendenti del settore privato. Legge n. 92/2012 (Legge Fornero) e successive modificazioni. Anni 2017-2022</t>
  </si>
  <si>
    <t>Numero di beneficiari padri per tipologia di congedo e anno</t>
  </si>
  <si>
    <t>Anno</t>
  </si>
  <si>
    <t>Congedo facoltativo**</t>
  </si>
  <si>
    <t>Prestazioni a conguaglio e a pagamento diretto</t>
  </si>
  <si>
    <t>Tipologia di prestazione richiesta</t>
  </si>
  <si>
    <t>Anno 2022</t>
  </si>
  <si>
    <t>Congedo straordinario fino a 2 anni per assistenza persone con handicap grave 
(Articolo 42, comma 5, Decreto Legislativo 151/2001)</t>
  </si>
  <si>
    <t>Permessi orari giornalieri per genitori di minori con handicap (Articolo 33, comma 2, Legge 104/1992)</t>
  </si>
  <si>
    <t>Prolungamento congedo parentale fino a 3 anni di vita del bambino con handicap (Articolo 33, comma 1, Legge 104/1992)</t>
  </si>
  <si>
    <t>Permessi mensili di 3 giorni per figli con handicap gravi, (Articolo 33, comma 3, Legge 104/1992)</t>
  </si>
  <si>
    <t>Permessi mensili di 3 giorni per assistere parenti ed affini entro il terzo grado, portatori di handicap grave (Articolo 33, comma 3, Legge 104/1992)</t>
  </si>
  <si>
    <t>Permessi orari giornalieri per lavoratori con handicap (Articolo 33, comma 6, Legge 104/1992)</t>
  </si>
  <si>
    <t>Permessi mensili di 3 giorni per lavoratori con handicap (Articolo 33, comma 6, Legge 104/1992)</t>
  </si>
  <si>
    <t>Tabella 4.15 - Beneficiari* di prestazioni per lavoratori con handicap o per l'assistenza di persone con handicap. Anno 2022</t>
  </si>
  <si>
    <t>Tabella 4.17 - Lavoratori dipendenti del settore privato: beneficiari di assegni al nucleo familiare per regione. Anni 2021-2022</t>
  </si>
  <si>
    <t>Regioni</t>
  </si>
  <si>
    <t>2022*</t>
  </si>
  <si>
    <t>%  nazionale</t>
  </si>
  <si>
    <t>Var.% su base annua</t>
  </si>
  <si>
    <t>Trentino Alto Adige</t>
  </si>
  <si>
    <t>Friuli Venezia Giulia</t>
  </si>
  <si>
    <t>Emilia Romagna</t>
  </si>
  <si>
    <t>Nord</t>
  </si>
  <si>
    <t>Mezzogiorno</t>
  </si>
  <si>
    <t>Anni</t>
  </si>
  <si>
    <t>CIGO</t>
  </si>
  <si>
    <t>CIGS*</t>
  </si>
  <si>
    <t>CIGD</t>
  </si>
  <si>
    <t>Fondi di solidarietà</t>
  </si>
  <si>
    <t>Complesso</t>
  </si>
  <si>
    <t>(*) Fino al 2019 la CIGS comprendeva la CIG in deroga.</t>
  </si>
  <si>
    <t>Tabella 4.2 - Integrazione salariale. Numero ore autorizzate per tipologia di intervento e per ramo di attività economica. Anni 2021-2022</t>
  </si>
  <si>
    <t>Ore autorizzate</t>
  </si>
  <si>
    <t>var. % annua</t>
  </si>
  <si>
    <t>Cig Ordinaria</t>
  </si>
  <si>
    <t>Industria</t>
  </si>
  <si>
    <t>Edilizia</t>
  </si>
  <si>
    <t>Cig Straordinaria</t>
  </si>
  <si>
    <t>Industria e artigianato</t>
  </si>
  <si>
    <t>Commercio</t>
  </si>
  <si>
    <t>Cig in deroga</t>
  </si>
  <si>
    <t>Credito</t>
  </si>
  <si>
    <t>Ex-Enti pubblici</t>
  </si>
  <si>
    <t>Settori vari</t>
  </si>
  <si>
    <t>Totale </t>
  </si>
  <si>
    <t>Tabella 4.3 - Integrazione salariale. Numero ore autorizzate per macro regioni. Anni 2021-2022</t>
  </si>
  <si>
    <t>Var. % annua</t>
  </si>
  <si>
    <t>N. Ore</t>
  </si>
  <si>
    <t>Tabella 4.4 - Integrazione salariale. Numero ore autorizzate per settore produttivo e relative variazioni percentuali su base annua. Anni 2021-2022</t>
  </si>
  <si>
    <t>Sezione (classificazione attività economica ateco 2002)</t>
  </si>
  <si>
    <t>% sezione</t>
  </si>
  <si>
    <t>Var.% annua</t>
  </si>
  <si>
    <t>Agricoltura, caccia e silvicoltura</t>
  </si>
  <si>
    <t>Pesca, piscicoltura e servizi connessi</t>
  </si>
  <si>
    <t>Estrazione di minerali</t>
  </si>
  <si>
    <t>Attività manifatturiere</t>
  </si>
  <si>
    <t>Produzione e distribuzione di energia elettrica, gas e acqua</t>
  </si>
  <si>
    <t>Costruzioni</t>
  </si>
  <si>
    <t>Alberghi e ristoranti</t>
  </si>
  <si>
    <t>Trasporti, magazzinaggio e comunicazioni</t>
  </si>
  <si>
    <t>Attività finanziarie</t>
  </si>
  <si>
    <t>Attività immobiliari, noleggio, informatica, ricerca, servizi alle imprese</t>
  </si>
  <si>
    <t>Amministrazione pubblica</t>
  </si>
  <si>
    <t>Istruzione</t>
  </si>
  <si>
    <t>Sanità e assistenza sociale</t>
  </si>
  <si>
    <t>Altri servizi pubblici, sociali e personali</t>
  </si>
  <si>
    <t>Attività svolte da famiglie e convivenze</t>
  </si>
  <si>
    <t>Organizzazioni ed organismi extraterritoriali</t>
  </si>
  <si>
    <t>Tabella 4.13 - Beneficiari di congedo parentale per anno di competenza. Anni 2020-2022</t>
  </si>
  <si>
    <t>Tabella 4.12 - Beneficiari di maternità obbligatoria per anno di competenza 
Anni 2020-2022</t>
  </si>
  <si>
    <t>di cui con almeno un giorno di congedo COVID**</t>
  </si>
  <si>
    <t>Commercio all’ingrosso e al dettaglio, riparazione di autoveicoli, motocicli e di beni personali e per la casa</t>
  </si>
  <si>
    <t>Spesa per prestazione con ANF (milioni di euro)</t>
  </si>
  <si>
    <t xml:space="preserve">(*) Dato attualmente non disponibile in quanto il numero di beneficiari di congedo obbligatorio del padre previsto dalla L.151/2001 (in caso di morte o di grave infermità della madre o di abbandono del figlio, nonché in caso di affidamento esclusivo del bambino al padre) non è esattamente determinabile a causa dell'imprecisa compilazione delle denunce contributive mensili che di fatto non permette la distinzione esatta dal congedo di paternità previsto dalla Legge n. 92/2012.
</t>
  </si>
  <si>
    <t>(**) Dati provvisori.</t>
  </si>
  <si>
    <t>di cui con almeno un giorno di congedo COVID*</t>
  </si>
  <si>
    <t>(*) I dati si riferiscono ai beneficiari di congedo Covid previsti dai  D.L.18/2020, D.L. 34/2020, D.L. 104/2020 e s.m.i., D.L. 149/2020, D.L. 30/2021, D.L.146/2021.</t>
  </si>
  <si>
    <t>Congedo obbligatorio*</t>
  </si>
  <si>
    <t>(*) Nel congedo obbligatorio sono stati  ricompresi quelli previsti dalla L.151/2001 (in caso di morte o di grave infermità della madre o di abbandono del figlio, nonché in caso di affidamento esclusivo del bambino al padre), non essendo di fatto possibile la distinzione esatta del congedo di paternità previsto dalla Legge n. 92/2012, a causa dell'imprecisa compilazione delle denuce contributive mensili.
(**) Il D.L.105/2022 non ha riconfermato il congedo facoltativo; i dati esposti si riferiscono quindi al periodo precedente l'entrata in vigore dello stesso (13 agosto 2022).
(***) Dati provvisori.</t>
  </si>
  <si>
    <t>(*) Nel caso in cui uno stesso lavoratore abbia beneficiato di più prestazioni sarà presente in ognuna delle prestazioni di cui ha beneficiato, pertanto non è corretto sommare il numero di beneficiari delle diverse tipologie di prestazione.</t>
  </si>
  <si>
    <t>(*) I dati sono desunti dagli archivi delle certificazioni telematiche di malattia dei lavoratori del settore pubblico e privato e sono stati elaborati, considerando i codici fiscali distinti, in data 18/04/2023.</t>
  </si>
  <si>
    <t>% beneficiari/totale beneficiari</t>
  </si>
  <si>
    <t>3 - 3.000 &lt; ISEE &lt;= 5.000</t>
  </si>
  <si>
    <t>4 - 5.000 &lt; ISEE &lt;= 7.500</t>
  </si>
  <si>
    <t>5 - 7.500 &lt; ISEE &lt;= 10.000</t>
  </si>
  <si>
    <t>6 - 10.000 &lt; ISEE &lt;= 15.000</t>
  </si>
  <si>
    <t>7 - 15.000 &lt; ISEE &lt;= 20.000</t>
  </si>
  <si>
    <t>8 - 20.000 &lt; ISEE &lt;= 25.000</t>
  </si>
  <si>
    <t>9 - 25.000 &lt; ISEE &lt;= 30.000</t>
  </si>
  <si>
    <t>10 - 30.000 &lt; ISEE &lt;= 50.000</t>
  </si>
  <si>
    <t>TRENTINO-ALTO ADIGE</t>
  </si>
  <si>
    <t>EMILIA-ROMAGNA</t>
  </si>
  <si>
    <t>FRIULI-VENEZIA GIULIA</t>
  </si>
  <si>
    <t>Tabella 4.1 - Integrazione salariale. Serie storica del numero di ore autorizzate per tipologia di intervento.  Anni 2009-2022</t>
  </si>
  <si>
    <t>(*) Estrazione da SiMP - Produzione consolidata dicembre 2021.</t>
  </si>
  <si>
    <t>Tabella 4.20 - Numero lavoratori dei settori pubblico e privato che hanno presentato almeno un certificato di malattia*, per Regione e sesso. Anno 2022</t>
  </si>
  <si>
    <t>Tabella 4.8c - Spesa e copertura per l'indennità straordinaria di continuità reddituale e operativa (ISCRO). Anno 2022</t>
  </si>
  <si>
    <t xml:space="preserve">Tabella 4.8d - Spesa e copertura per l'indennità di disoccupazione per i lavoratori autonomi dello spettacolo (ALAS). Anno 2022 </t>
  </si>
  <si>
    <t>(*) Dati provvisori definiti sulla base dei dati di archivio a maggio 2023.</t>
  </si>
  <si>
    <t xml:space="preserve">    2022***</t>
  </si>
  <si>
    <t>Fonte: Rendiconto generale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</si>
</sst>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"/>
    <numFmt numFmtId="167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i/>
      <sz val="8"/>
      <color theme="1"/>
      <name val="Arial Nova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0"/>
      <name val="Titillium Web"/>
    </font>
    <font>
      <b/>
      <sz val="10"/>
      <color theme="1"/>
      <name val="Titillium Web"/>
    </font>
    <font>
      <sz val="10"/>
      <color theme="1"/>
      <name val="Titillium Web"/>
    </font>
    <font>
      <i/>
      <sz val="8"/>
      <color theme="1"/>
      <name val="Titillium Web"/>
    </font>
    <font>
      <sz val="10"/>
      <name val="Titillium Web"/>
    </font>
    <font>
      <i/>
      <sz val="10"/>
      <name val="Titillium Web"/>
    </font>
    <font>
      <sz val="11"/>
      <color theme="1"/>
      <name val="Titillium Web"/>
    </font>
    <font>
      <i/>
      <sz val="10"/>
      <color theme="1"/>
      <name val="Titillium Web"/>
    </font>
    <font>
      <i/>
      <sz val="8"/>
      <name val="Titillium Web"/>
    </font>
    <font>
      <sz val="10"/>
      <color theme="0"/>
      <name val="Titillium Web"/>
    </font>
    <font>
      <i/>
      <sz val="8"/>
      <color rgb="FF000000"/>
      <name val="Titillium Web"/>
    </font>
    <font>
      <b/>
      <sz val="10"/>
      <name val="Titillium Web"/>
    </font>
    <font>
      <sz val="10"/>
      <color rgb="FF000000"/>
      <name val="Titillium Web"/>
    </font>
    <font>
      <b/>
      <sz val="10"/>
      <color rgb="FF000000"/>
      <name val="Titillium Web"/>
    </font>
    <font>
      <sz val="10"/>
      <color rgb="FF333333"/>
      <name val="Titillium Web"/>
    </font>
    <font>
      <b/>
      <sz val="10"/>
      <color rgb="FF333333"/>
      <name val="Titillium Web"/>
    </font>
    <font>
      <i/>
      <sz val="10"/>
      <color rgb="FF000000"/>
      <name val="Titillium Web"/>
    </font>
    <font>
      <i/>
      <sz val="9"/>
      <color theme="1"/>
      <name val="Titillium Web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A9E6"/>
        <bgColor indexed="64"/>
      </patternFill>
    </fill>
    <fill>
      <patternFill patternType="solid">
        <fgColor rgb="FFF2F6F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0" fillId="0" borderId="0" xfId="0"/>
    <xf numFmtId="0" fontId="9" fillId="2" borderId="0" xfId="0" applyFont="1" applyFill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9" fillId="2" borderId="0" xfId="0" applyFont="1" applyFill="1" applyAlignment="1">
      <alignment vertical="center"/>
    </xf>
    <xf numFmtId="0" fontId="10" fillId="0" borderId="1" xfId="0" applyFont="1" applyBorder="1"/>
    <xf numFmtId="49" fontId="11" fillId="0" borderId="1" xfId="0" applyNumberFormat="1" applyFont="1" applyBorder="1"/>
    <xf numFmtId="0" fontId="8" fillId="2" borderId="1" xfId="0" applyFont="1" applyFill="1" applyBorder="1"/>
    <xf numFmtId="49" fontId="11" fillId="2" borderId="1" xfId="0" applyNumberFormat="1" applyFont="1" applyFill="1" applyBorder="1"/>
    <xf numFmtId="0" fontId="12" fillId="0" borderId="0" xfId="0" applyFont="1"/>
    <xf numFmtId="0" fontId="9" fillId="0" borderId="0" xfId="0" applyFont="1"/>
    <xf numFmtId="3" fontId="8" fillId="0" borderId="1" xfId="0" applyNumberFormat="1" applyFont="1" applyBorder="1"/>
    <xf numFmtId="0" fontId="8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left" indent="2"/>
    </xf>
    <xf numFmtId="0" fontId="13" fillId="0" borderId="1" xfId="0" applyFont="1" applyBorder="1" applyAlignment="1">
      <alignment horizontal="left" wrapText="1" indent="2"/>
    </xf>
    <xf numFmtId="0" fontId="14" fillId="2" borderId="0" xfId="0" applyFont="1" applyFill="1"/>
    <xf numFmtId="0" fontId="13" fillId="0" borderId="1" xfId="0" applyFont="1" applyBorder="1"/>
    <xf numFmtId="0" fontId="8" fillId="0" borderId="1" xfId="0" applyFont="1" applyBorder="1" applyAlignment="1">
      <alignment vertical="center" wrapText="1"/>
    </xf>
    <xf numFmtId="10" fontId="8" fillId="0" borderId="1" xfId="0" applyNumberFormat="1" applyFont="1" applyBorder="1"/>
    <xf numFmtId="0" fontId="16" fillId="0" borderId="0" xfId="0" applyFont="1" applyAlignment="1">
      <alignment vertical="center"/>
    </xf>
    <xf numFmtId="0" fontId="18" fillId="0" borderId="1" xfId="0" applyFont="1" applyBorder="1" applyAlignment="1">
      <alignment horizontal="left" vertical="center"/>
    </xf>
    <xf numFmtId="164" fontId="8" fillId="0" borderId="1" xfId="1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165" fontId="8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10" fontId="18" fillId="0" borderId="1" xfId="0" applyNumberFormat="1" applyFont="1" applyBorder="1" applyAlignment="1">
      <alignment horizontal="right" vertical="center" wrapText="1"/>
    </xf>
    <xf numFmtId="3" fontId="20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horizontal="right" vertical="center" wrapText="1"/>
    </xf>
    <xf numFmtId="10" fontId="19" fillId="0" borderId="1" xfId="0" applyNumberFormat="1" applyFont="1" applyBorder="1" applyAlignment="1">
      <alignment horizontal="right" vertical="center" wrapText="1"/>
    </xf>
    <xf numFmtId="3" fontId="21" fillId="0" borderId="1" xfId="0" applyNumberFormat="1" applyFont="1" applyBorder="1" applyAlignment="1">
      <alignment vertical="center"/>
    </xf>
    <xf numFmtId="3" fontId="21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justify" vertical="center"/>
    </xf>
    <xf numFmtId="3" fontId="10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justify" vertical="center"/>
    </xf>
    <xf numFmtId="3" fontId="18" fillId="0" borderId="1" xfId="0" applyNumberFormat="1" applyFont="1" applyBorder="1" applyAlignment="1">
      <alignment horizontal="right" vertical="center"/>
    </xf>
    <xf numFmtId="0" fontId="8" fillId="0" borderId="1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166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justify" vertical="center"/>
    </xf>
    <xf numFmtId="3" fontId="18" fillId="0" borderId="1" xfId="0" applyNumberFormat="1" applyFont="1" applyBorder="1" applyAlignment="1">
      <alignment vertical="center"/>
    </xf>
    <xf numFmtId="3" fontId="10" fillId="0" borderId="1" xfId="1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justify" vertical="center"/>
    </xf>
    <xf numFmtId="3" fontId="22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justify" vertical="center"/>
    </xf>
    <xf numFmtId="3" fontId="19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vertical="center"/>
    </xf>
    <xf numFmtId="167" fontId="8" fillId="0" borderId="1" xfId="1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left" vertical="center" wrapText="1" indent="1"/>
    </xf>
    <xf numFmtId="164" fontId="18" fillId="0" borderId="1" xfId="1" applyNumberFormat="1" applyFont="1" applyFill="1" applyBorder="1" applyAlignment="1">
      <alignment horizontal="right" vertical="center" wrapText="1" indent="1"/>
    </xf>
    <xf numFmtId="0" fontId="14" fillId="0" borderId="0" xfId="2" applyFont="1" applyAlignment="1">
      <alignment vertical="center"/>
    </xf>
    <xf numFmtId="0" fontId="10" fillId="0" borderId="1" xfId="0" applyFont="1" applyBorder="1" applyAlignment="1">
      <alignment horizontal="justify" wrapText="1"/>
    </xf>
    <xf numFmtId="3" fontId="10" fillId="0" borderId="1" xfId="0" applyNumberFormat="1" applyFont="1" applyBorder="1" applyAlignment="1">
      <alignment horizontal="right" wrapText="1"/>
    </xf>
    <xf numFmtId="166" fontId="10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justify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justify" vertical="center" wrapText="1"/>
    </xf>
    <xf numFmtId="3" fontId="17" fillId="0" borderId="1" xfId="0" applyNumberFormat="1" applyFont="1" applyBorder="1" applyAlignment="1">
      <alignment horizontal="right" vertical="center" wrapText="1"/>
    </xf>
    <xf numFmtId="3" fontId="17" fillId="0" borderId="1" xfId="0" applyNumberFormat="1" applyFont="1" applyBorder="1" applyAlignment="1">
      <alignment horizontal="right" wrapText="1"/>
    </xf>
    <xf numFmtId="166" fontId="17" fillId="0" borderId="1" xfId="7" applyNumberFormat="1" applyFont="1" applyFill="1" applyBorder="1" applyAlignment="1">
      <alignment horizontal="right" wrapText="1"/>
    </xf>
    <xf numFmtId="166" fontId="17" fillId="0" borderId="1" xfId="0" applyNumberFormat="1" applyFont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5" fontId="18" fillId="0" borderId="1" xfId="7" applyNumberFormat="1" applyFont="1" applyFill="1" applyBorder="1" applyAlignment="1">
      <alignment horizontal="right" vertical="center"/>
    </xf>
    <xf numFmtId="10" fontId="18" fillId="0" borderId="1" xfId="7" applyNumberFormat="1" applyFont="1" applyFill="1" applyBorder="1" applyAlignment="1">
      <alignment horizontal="right" vertical="center"/>
    </xf>
    <xf numFmtId="165" fontId="18" fillId="0" borderId="1" xfId="7" applyNumberFormat="1" applyFont="1" applyFill="1" applyBorder="1" applyAlignment="1">
      <alignment horizontal="right" vertical="center" wrapText="1"/>
    </xf>
    <xf numFmtId="10" fontId="19" fillId="0" borderId="1" xfId="0" applyNumberFormat="1" applyFont="1" applyBorder="1" applyAlignment="1">
      <alignment horizontal="right" vertical="center"/>
    </xf>
    <xf numFmtId="165" fontId="19" fillId="0" borderId="1" xfId="7" applyNumberFormat="1" applyFont="1" applyFill="1" applyBorder="1" applyAlignment="1">
      <alignment horizontal="right" vertical="center"/>
    </xf>
    <xf numFmtId="10" fontId="19" fillId="0" borderId="1" xfId="7" applyNumberFormat="1" applyFont="1" applyFill="1" applyBorder="1" applyAlignment="1">
      <alignment horizontal="right" vertical="center"/>
    </xf>
    <xf numFmtId="10" fontId="18" fillId="0" borderId="1" xfId="0" applyNumberFormat="1" applyFont="1" applyBorder="1" applyAlignment="1">
      <alignment horizontal="right" vertical="center"/>
    </xf>
    <xf numFmtId="10" fontId="8" fillId="0" borderId="1" xfId="7" applyNumberFormat="1" applyFont="1" applyFill="1" applyBorder="1" applyAlignment="1">
      <alignment horizontal="right" vertical="center"/>
    </xf>
    <xf numFmtId="10" fontId="7" fillId="0" borderId="1" xfId="7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3" fontId="8" fillId="0" borderId="1" xfId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/>
    <xf numFmtId="0" fontId="8" fillId="0" borderId="1" xfId="0" applyFont="1" applyBorder="1" applyAlignment="1"/>
    <xf numFmtId="3" fontId="7" fillId="0" borderId="1" xfId="0" applyNumberFormat="1" applyFont="1" applyBorder="1" applyAlignment="1"/>
    <xf numFmtId="0" fontId="7" fillId="0" borderId="1" xfId="0" applyFont="1" applyBorder="1" applyAlignment="1">
      <alignment horizontal="right"/>
    </xf>
    <xf numFmtId="0" fontId="19" fillId="0" borderId="1" xfId="0" applyFont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65" fontId="19" fillId="0" borderId="1" xfId="0" applyNumberFormat="1" applyFont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 vertical="top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2" fontId="9" fillId="0" borderId="0" xfId="0" applyNumberFormat="1" applyFont="1" applyAlignment="1">
      <alignment vertical="center" wrapText="1"/>
    </xf>
    <xf numFmtId="0" fontId="14" fillId="0" borderId="0" xfId="2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6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</cellXfs>
  <cellStyles count="8">
    <cellStyle name="Migliaia" xfId="1" builtinId="3"/>
    <cellStyle name="Migliaia 2" xfId="4" xr:uid="{E085FB13-3636-4B67-841F-5451776DB65E}"/>
    <cellStyle name="Migliaia 2 2" xfId="5" xr:uid="{6E5D830A-1C0F-42E2-BC10-FC70AF7CD3E5}"/>
    <cellStyle name="Migliaia 3 2 2 2" xfId="6" xr:uid="{65CEE085-BE87-4976-8015-816B1AD75F0E}"/>
    <cellStyle name="Normale" xfId="0" builtinId="0"/>
    <cellStyle name="Normale 2" xfId="2" xr:uid="{52B5B84B-88F3-4B73-9074-B51482AAB612}"/>
    <cellStyle name="Percentuale" xfId="7" builtinId="5"/>
    <cellStyle name="Percentuale 2" xfId="3" xr:uid="{67EFFA1D-6B00-4591-BECF-002023ADE3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4D190-69C4-48B5-876F-1DCEDA0ECD2A}">
  <sheetPr>
    <pageSetUpPr fitToPage="1"/>
  </sheetPr>
  <dimension ref="B3:G20"/>
  <sheetViews>
    <sheetView workbookViewId="0">
      <selection activeCell="B3" sqref="B3:G3"/>
    </sheetView>
  </sheetViews>
  <sheetFormatPr defaultRowHeight="15" x14ac:dyDescent="0.25"/>
  <cols>
    <col min="2" max="2" width="14.42578125" customWidth="1"/>
    <col min="3" max="3" width="18.85546875" customWidth="1"/>
    <col min="4" max="4" width="22.42578125" customWidth="1"/>
    <col min="5" max="5" width="15.140625" customWidth="1"/>
    <col min="6" max="6" width="18.140625" customWidth="1"/>
    <col min="7" max="7" width="20.28515625" customWidth="1"/>
  </cols>
  <sheetData>
    <row r="3" spans="2:7" ht="32.1" customHeight="1" x14ac:dyDescent="0.25">
      <c r="B3" s="101" t="s">
        <v>295</v>
      </c>
      <c r="C3" s="101"/>
      <c r="D3" s="101"/>
      <c r="E3" s="101"/>
      <c r="F3" s="101"/>
      <c r="G3" s="101"/>
    </row>
    <row r="4" spans="2:7" ht="25.5" customHeight="1" x14ac:dyDescent="0.25">
      <c r="B4" s="75" t="s">
        <v>226</v>
      </c>
      <c r="C4" s="75" t="s">
        <v>227</v>
      </c>
      <c r="D4" s="75" t="s">
        <v>228</v>
      </c>
      <c r="E4" s="75" t="s">
        <v>229</v>
      </c>
      <c r="F4" s="75" t="s">
        <v>230</v>
      </c>
      <c r="G4" s="75" t="s">
        <v>231</v>
      </c>
    </row>
    <row r="5" spans="2:7" ht="17.25" x14ac:dyDescent="0.25">
      <c r="B5" s="99">
        <v>2009</v>
      </c>
      <c r="C5" s="46">
        <v>576715106</v>
      </c>
      <c r="D5" s="46">
        <v>339395331</v>
      </c>
      <c r="E5" s="46"/>
      <c r="F5" s="46"/>
      <c r="G5" s="46">
        <f t="shared" ref="G5:G12" si="0">SUM(C5:D5)</f>
        <v>916110437</v>
      </c>
    </row>
    <row r="6" spans="2:7" ht="17.25" x14ac:dyDescent="0.25">
      <c r="B6" s="99">
        <v>2010</v>
      </c>
      <c r="C6" s="46">
        <v>341826963</v>
      </c>
      <c r="D6" s="46">
        <v>856712507</v>
      </c>
      <c r="E6" s="46"/>
      <c r="F6" s="46"/>
      <c r="G6" s="46">
        <f t="shared" si="0"/>
        <v>1198539470</v>
      </c>
    </row>
    <row r="7" spans="2:7" ht="17.25" x14ac:dyDescent="0.25">
      <c r="B7" s="99">
        <v>2011</v>
      </c>
      <c r="C7" s="46">
        <v>229770858</v>
      </c>
      <c r="D7" s="46">
        <v>745070730</v>
      </c>
      <c r="E7" s="46"/>
      <c r="F7" s="46"/>
      <c r="G7" s="46">
        <f t="shared" si="0"/>
        <v>974841588</v>
      </c>
    </row>
    <row r="8" spans="2:7" ht="17.25" x14ac:dyDescent="0.25">
      <c r="B8" s="99">
        <v>2012</v>
      </c>
      <c r="C8" s="46">
        <v>340333095</v>
      </c>
      <c r="D8" s="46">
        <v>773559500</v>
      </c>
      <c r="E8" s="46"/>
      <c r="F8" s="46"/>
      <c r="G8" s="46">
        <f t="shared" si="0"/>
        <v>1113892595</v>
      </c>
    </row>
    <row r="9" spans="2:7" ht="17.25" x14ac:dyDescent="0.25">
      <c r="B9" s="99">
        <v>2013</v>
      </c>
      <c r="C9" s="46">
        <v>356663033</v>
      </c>
      <c r="D9" s="46">
        <v>740543247</v>
      </c>
      <c r="E9" s="46"/>
      <c r="F9" s="46"/>
      <c r="G9" s="46">
        <f t="shared" si="0"/>
        <v>1097206280</v>
      </c>
    </row>
    <row r="10" spans="2:7" ht="17.25" x14ac:dyDescent="0.25">
      <c r="B10" s="99">
        <v>2014</v>
      </c>
      <c r="C10" s="46">
        <v>253557961</v>
      </c>
      <c r="D10" s="46">
        <v>754787352</v>
      </c>
      <c r="E10" s="46"/>
      <c r="F10" s="46"/>
      <c r="G10" s="46">
        <f t="shared" si="0"/>
        <v>1008345313</v>
      </c>
    </row>
    <row r="11" spans="2:7" ht="17.25" x14ac:dyDescent="0.25">
      <c r="B11" s="99">
        <v>2015</v>
      </c>
      <c r="C11" s="46">
        <v>183776222</v>
      </c>
      <c r="D11" s="46">
        <v>498249431</v>
      </c>
      <c r="E11" s="46"/>
      <c r="F11" s="46"/>
      <c r="G11" s="46">
        <f t="shared" si="0"/>
        <v>682025653</v>
      </c>
    </row>
    <row r="12" spans="2:7" ht="17.25" x14ac:dyDescent="0.25">
      <c r="B12" s="99">
        <v>2016</v>
      </c>
      <c r="C12" s="46">
        <v>137571296</v>
      </c>
      <c r="D12" s="46">
        <v>439132607</v>
      </c>
      <c r="E12" s="46"/>
      <c r="F12" s="46"/>
      <c r="G12" s="46">
        <f t="shared" si="0"/>
        <v>576703903</v>
      </c>
    </row>
    <row r="13" spans="2:7" ht="17.25" x14ac:dyDescent="0.25">
      <c r="B13" s="99">
        <v>2017</v>
      </c>
      <c r="C13" s="46">
        <v>104888481</v>
      </c>
      <c r="D13" s="46">
        <v>240141228</v>
      </c>
      <c r="E13" s="46"/>
      <c r="F13" s="46">
        <v>12711074</v>
      </c>
      <c r="G13" s="46">
        <f t="shared" ref="G13:G18" si="1">SUM(C13:F13)</f>
        <v>357740783</v>
      </c>
    </row>
    <row r="14" spans="2:7" ht="17.25" x14ac:dyDescent="0.25">
      <c r="B14" s="99">
        <v>2018</v>
      </c>
      <c r="C14" s="46">
        <v>95656895</v>
      </c>
      <c r="D14" s="46">
        <v>120352572</v>
      </c>
      <c r="E14" s="46"/>
      <c r="F14" s="46">
        <v>10929571</v>
      </c>
      <c r="G14" s="46">
        <f t="shared" si="1"/>
        <v>226939038</v>
      </c>
    </row>
    <row r="15" spans="2:7" ht="17.25" x14ac:dyDescent="0.25">
      <c r="B15" s="99">
        <v>2019</v>
      </c>
      <c r="C15" s="46">
        <v>105437162</v>
      </c>
      <c r="D15" s="46">
        <v>154216440</v>
      </c>
      <c r="E15" s="46"/>
      <c r="F15" s="46">
        <v>16628850</v>
      </c>
      <c r="G15" s="46">
        <f t="shared" si="1"/>
        <v>276282452</v>
      </c>
    </row>
    <row r="16" spans="2:7" ht="17.25" x14ac:dyDescent="0.25">
      <c r="B16" s="99">
        <v>2020</v>
      </c>
      <c r="C16" s="46">
        <v>1979786234</v>
      </c>
      <c r="D16" s="46">
        <v>182305760</v>
      </c>
      <c r="E16" s="46">
        <v>798594622</v>
      </c>
      <c r="F16" s="46">
        <v>1368346809</v>
      </c>
      <c r="G16" s="46">
        <f t="shared" si="1"/>
        <v>4329033425</v>
      </c>
    </row>
    <row r="17" spans="2:7" ht="17.25" x14ac:dyDescent="0.25">
      <c r="B17" s="99">
        <v>2021</v>
      </c>
      <c r="C17" s="46">
        <v>932175631</v>
      </c>
      <c r="D17" s="46">
        <v>186914824</v>
      </c>
      <c r="E17" s="46">
        <v>671591108</v>
      </c>
      <c r="F17" s="46">
        <v>1030483590</v>
      </c>
      <c r="G17" s="46">
        <f t="shared" si="1"/>
        <v>2821165153</v>
      </c>
    </row>
    <row r="18" spans="2:7" ht="17.25" x14ac:dyDescent="0.25">
      <c r="B18" s="99">
        <v>2022</v>
      </c>
      <c r="C18" s="46">
        <v>236833547</v>
      </c>
      <c r="D18" s="46">
        <v>197161555</v>
      </c>
      <c r="E18" s="46">
        <v>27964686</v>
      </c>
      <c r="F18" s="46">
        <v>125053924</v>
      </c>
      <c r="G18" s="46">
        <f t="shared" si="1"/>
        <v>587013712</v>
      </c>
    </row>
    <row r="19" spans="2:7" ht="19.5" x14ac:dyDescent="0.45">
      <c r="B19" s="76" t="s">
        <v>232</v>
      </c>
      <c r="C19" s="14"/>
      <c r="D19" s="14"/>
      <c r="E19" s="14"/>
      <c r="F19" s="14"/>
      <c r="G19" s="14"/>
    </row>
    <row r="20" spans="2:7" x14ac:dyDescent="0.25">
      <c r="B20" s="4"/>
      <c r="C20" s="4"/>
      <c r="D20" s="4"/>
      <c r="E20" s="4"/>
      <c r="F20" s="4"/>
      <c r="G20" s="4"/>
    </row>
  </sheetData>
  <mergeCells count="1">
    <mergeCell ref="B3:G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F57AB-B7FE-4F90-8D4B-ACC23CA556CF}">
  <sheetPr>
    <pageSetUpPr fitToPage="1"/>
  </sheetPr>
  <dimension ref="B2:E7"/>
  <sheetViews>
    <sheetView workbookViewId="0">
      <selection activeCell="B5" sqref="B5"/>
    </sheetView>
  </sheetViews>
  <sheetFormatPr defaultRowHeight="15" x14ac:dyDescent="0.25"/>
  <cols>
    <col min="2" max="2" width="37" customWidth="1"/>
    <col min="3" max="3" width="18.5703125" customWidth="1"/>
    <col min="4" max="4" width="30" customWidth="1"/>
    <col min="5" max="5" width="17.42578125" customWidth="1"/>
  </cols>
  <sheetData>
    <row r="2" spans="2:5" ht="47.25" customHeight="1" x14ac:dyDescent="0.25">
      <c r="B2" s="101" t="s">
        <v>44</v>
      </c>
      <c r="C2" s="101"/>
      <c r="D2" s="101"/>
      <c r="E2" s="101"/>
    </row>
    <row r="3" spans="2:5" ht="51.75" x14ac:dyDescent="0.25">
      <c r="B3" s="97" t="s">
        <v>6</v>
      </c>
      <c r="C3" s="97" t="s">
        <v>3</v>
      </c>
      <c r="D3" s="97" t="s">
        <v>1</v>
      </c>
      <c r="E3" s="97" t="s">
        <v>2</v>
      </c>
    </row>
    <row r="4" spans="2:5" ht="17.25" x14ac:dyDescent="0.4">
      <c r="B4" s="6" t="s">
        <v>8</v>
      </c>
      <c r="C4" s="86">
        <v>58</v>
      </c>
      <c r="D4" s="88"/>
      <c r="E4" s="86">
        <v>156</v>
      </c>
    </row>
    <row r="5" spans="2:5" s="4" customFormat="1" ht="19.5" x14ac:dyDescent="0.45">
      <c r="B5" s="5" t="s">
        <v>302</v>
      </c>
      <c r="C5" s="14"/>
      <c r="D5" s="14"/>
      <c r="E5" s="14"/>
    </row>
    <row r="6" spans="2:5" ht="19.5" x14ac:dyDescent="0.45">
      <c r="B6" s="14"/>
      <c r="C6" s="14"/>
      <c r="D6" s="14"/>
      <c r="E6" s="14"/>
    </row>
    <row r="7" spans="2:5" ht="19.5" x14ac:dyDescent="0.45">
      <c r="B7" s="14"/>
      <c r="C7" s="14"/>
      <c r="D7" s="14"/>
      <c r="E7" s="14"/>
    </row>
  </sheetData>
  <mergeCells count="1">
    <mergeCell ref="B2:E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B6696-94D1-4B3B-875F-1A302B16BB4C}">
  <sheetPr>
    <pageSetUpPr fitToPage="1"/>
  </sheetPr>
  <dimension ref="B2:D6"/>
  <sheetViews>
    <sheetView workbookViewId="0">
      <selection activeCell="B5" sqref="B5"/>
    </sheetView>
  </sheetViews>
  <sheetFormatPr defaultRowHeight="15" x14ac:dyDescent="0.25"/>
  <cols>
    <col min="2" max="2" width="30.5703125" customWidth="1"/>
    <col min="3" max="3" width="35" customWidth="1"/>
    <col min="4" max="4" width="35.5703125" customWidth="1"/>
  </cols>
  <sheetData>
    <row r="2" spans="2:4" ht="44.25" customHeight="1" x14ac:dyDescent="0.25">
      <c r="B2" s="101" t="s">
        <v>298</v>
      </c>
      <c r="C2" s="101"/>
      <c r="D2" s="101"/>
    </row>
    <row r="3" spans="2:4" ht="17.25" x14ac:dyDescent="0.25">
      <c r="B3" s="97" t="s">
        <v>6</v>
      </c>
      <c r="C3" s="97" t="s">
        <v>3</v>
      </c>
      <c r="D3" s="97" t="s">
        <v>2</v>
      </c>
    </row>
    <row r="4" spans="2:4" ht="17.25" x14ac:dyDescent="0.4">
      <c r="B4" s="6" t="s">
        <v>9</v>
      </c>
      <c r="C4" s="86">
        <v>12</v>
      </c>
      <c r="D4" s="86">
        <v>21</v>
      </c>
    </row>
    <row r="5" spans="2:4" ht="19.5" x14ac:dyDescent="0.45">
      <c r="B5" s="5" t="s">
        <v>302</v>
      </c>
      <c r="C5" s="14"/>
      <c r="D5" s="14"/>
    </row>
    <row r="6" spans="2:4" ht="19.5" x14ac:dyDescent="0.45">
      <c r="B6" s="14"/>
      <c r="C6" s="14"/>
      <c r="D6" s="14"/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0D397-B8C0-4D87-86AC-29E0547CA5FF}">
  <sheetPr>
    <pageSetUpPr fitToPage="1"/>
  </sheetPr>
  <dimension ref="B3:D6"/>
  <sheetViews>
    <sheetView workbookViewId="0">
      <selection activeCell="B6" sqref="B6"/>
    </sheetView>
  </sheetViews>
  <sheetFormatPr defaultRowHeight="15" x14ac:dyDescent="0.25"/>
  <cols>
    <col min="2" max="2" width="23.5703125" bestFit="1" customWidth="1"/>
    <col min="3" max="3" width="32.7109375" customWidth="1"/>
    <col min="4" max="4" width="35.85546875" customWidth="1"/>
  </cols>
  <sheetData>
    <row r="3" spans="2:4" ht="40.5" customHeight="1" x14ac:dyDescent="0.25">
      <c r="B3" s="101" t="s">
        <v>299</v>
      </c>
      <c r="C3" s="101"/>
      <c r="D3" s="101"/>
    </row>
    <row r="4" spans="2:4" ht="17.25" x14ac:dyDescent="0.25">
      <c r="B4" s="97" t="s">
        <v>6</v>
      </c>
      <c r="C4" s="97" t="s">
        <v>3</v>
      </c>
      <c r="D4" s="97" t="s">
        <v>2</v>
      </c>
    </row>
    <row r="5" spans="2:4" ht="17.25" x14ac:dyDescent="0.4">
      <c r="B5" s="6" t="s">
        <v>50</v>
      </c>
      <c r="C5" s="86">
        <v>1</v>
      </c>
      <c r="D5" s="86">
        <v>9</v>
      </c>
    </row>
    <row r="6" spans="2:4" ht="19.5" x14ac:dyDescent="0.45">
      <c r="B6" s="5" t="s">
        <v>302</v>
      </c>
      <c r="C6" s="14"/>
      <c r="D6" s="14"/>
    </row>
  </sheetData>
  <mergeCells count="1">
    <mergeCell ref="B3:D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58070-D09F-47FB-9D4B-73CADA3D4937}">
  <sheetPr>
    <pageSetUpPr fitToPage="1"/>
  </sheetPr>
  <dimension ref="B2:D12"/>
  <sheetViews>
    <sheetView workbookViewId="0">
      <selection activeCell="B6" sqref="B6"/>
    </sheetView>
  </sheetViews>
  <sheetFormatPr defaultRowHeight="15" x14ac:dyDescent="0.25"/>
  <cols>
    <col min="2" max="2" width="39.28515625" customWidth="1"/>
    <col min="3" max="3" width="37.5703125" customWidth="1"/>
    <col min="4" max="4" width="18.5703125" customWidth="1"/>
  </cols>
  <sheetData>
    <row r="2" spans="2:4" ht="47.25" customHeight="1" x14ac:dyDescent="0.25">
      <c r="B2" s="101" t="s">
        <v>45</v>
      </c>
      <c r="C2" s="101"/>
      <c r="D2" s="101"/>
    </row>
    <row r="3" spans="2:4" ht="34.5" x14ac:dyDescent="0.25">
      <c r="B3" s="97" t="s">
        <v>10</v>
      </c>
      <c r="C3" s="97" t="s">
        <v>1</v>
      </c>
      <c r="D3" s="97" t="s">
        <v>2</v>
      </c>
    </row>
    <row r="4" spans="2:4" ht="17.25" x14ac:dyDescent="0.4">
      <c r="B4" s="86">
        <v>2038</v>
      </c>
      <c r="C4" s="87">
        <v>402</v>
      </c>
      <c r="D4" s="87">
        <v>171</v>
      </c>
    </row>
    <row r="5" spans="2:4" ht="15.75" x14ac:dyDescent="0.3">
      <c r="B5" s="15" t="s">
        <v>11</v>
      </c>
      <c r="C5" s="4"/>
      <c r="D5" s="4"/>
    </row>
    <row r="6" spans="2:4" ht="18" customHeight="1" x14ac:dyDescent="0.3">
      <c r="B6" s="15" t="s">
        <v>302</v>
      </c>
      <c r="C6" s="4"/>
      <c r="D6" s="4"/>
    </row>
    <row r="7" spans="2:4" s="4" customFormat="1" x14ac:dyDescent="0.25"/>
    <row r="8" spans="2:4" x14ac:dyDescent="0.25">
      <c r="B8" s="4"/>
      <c r="C8" s="4"/>
      <c r="D8" s="4"/>
    </row>
    <row r="9" spans="2:4" x14ac:dyDescent="0.25">
      <c r="B9" s="4"/>
      <c r="C9" s="4"/>
      <c r="D9" s="4"/>
    </row>
    <row r="10" spans="2:4" x14ac:dyDescent="0.25">
      <c r="B10" s="4"/>
      <c r="C10" s="4"/>
      <c r="D10" s="4"/>
    </row>
    <row r="11" spans="2:4" x14ac:dyDescent="0.25">
      <c r="C11" s="4"/>
      <c r="D11" s="4"/>
    </row>
    <row r="12" spans="2:4" x14ac:dyDescent="0.25">
      <c r="B12" s="4"/>
      <c r="C12" s="4"/>
      <c r="D12" s="4"/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C8305-0662-4619-BF36-3C1DE74D81DE}">
  <sheetPr>
    <pageSetUpPr fitToPage="1"/>
  </sheetPr>
  <dimension ref="B3:C13"/>
  <sheetViews>
    <sheetView workbookViewId="0">
      <selection activeCell="B12" sqref="B12"/>
    </sheetView>
  </sheetViews>
  <sheetFormatPr defaultRowHeight="15" x14ac:dyDescent="0.25"/>
  <cols>
    <col min="2" max="2" width="52.42578125" customWidth="1"/>
    <col min="3" max="3" width="33.42578125" customWidth="1"/>
  </cols>
  <sheetData>
    <row r="3" spans="2:3" ht="28.15" customHeight="1" x14ac:dyDescent="0.25">
      <c r="B3" s="101" t="s">
        <v>46</v>
      </c>
      <c r="C3" s="101"/>
    </row>
    <row r="4" spans="2:3" ht="17.25" x14ac:dyDescent="0.25">
      <c r="B4" s="97" t="s">
        <v>12</v>
      </c>
      <c r="C4" s="97" t="s">
        <v>13</v>
      </c>
    </row>
    <row r="5" spans="2:3" ht="17.25" x14ac:dyDescent="0.4">
      <c r="B5" s="8" t="s">
        <v>14</v>
      </c>
      <c r="C5" s="16"/>
    </row>
    <row r="6" spans="2:3" ht="17.25" x14ac:dyDescent="0.4">
      <c r="B6" s="21" t="s">
        <v>15</v>
      </c>
      <c r="C6" s="7">
        <v>9</v>
      </c>
    </row>
    <row r="7" spans="2:3" ht="17.25" x14ac:dyDescent="0.4">
      <c r="B7" s="21" t="s">
        <v>16</v>
      </c>
      <c r="C7" s="7">
        <v>109</v>
      </c>
    </row>
    <row r="8" spans="2:3" ht="17.25" x14ac:dyDescent="0.4">
      <c r="B8" s="21" t="s">
        <v>17</v>
      </c>
      <c r="C8" s="7">
        <v>782</v>
      </c>
    </row>
    <row r="9" spans="2:3" ht="17.25" x14ac:dyDescent="0.4">
      <c r="B9" s="21" t="s">
        <v>18</v>
      </c>
      <c r="C9" s="7">
        <v>421</v>
      </c>
    </row>
    <row r="10" spans="2:3" s="3" customFormat="1" ht="17.25" x14ac:dyDescent="0.4">
      <c r="B10" s="6" t="s">
        <v>37</v>
      </c>
      <c r="C10" s="7">
        <v>4</v>
      </c>
    </row>
    <row r="11" spans="2:3" ht="17.25" x14ac:dyDescent="0.4">
      <c r="B11" s="22" t="s">
        <v>38</v>
      </c>
      <c r="C11" s="7">
        <v>597</v>
      </c>
    </row>
    <row r="12" spans="2:3" s="4" customFormat="1" ht="15.75" x14ac:dyDescent="0.3">
      <c r="B12" s="15" t="s">
        <v>302</v>
      </c>
    </row>
    <row r="13" spans="2:3" s="4" customFormat="1" x14ac:dyDescent="0.25"/>
  </sheetData>
  <mergeCells count="1">
    <mergeCell ref="B3:C3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A26B7-5398-498A-8184-4E2F3524A458}">
  <sheetPr>
    <pageSetUpPr fitToPage="1"/>
  </sheetPr>
  <dimension ref="B2:D11"/>
  <sheetViews>
    <sheetView zoomScale="96" zoomScaleNormal="96" workbookViewId="0">
      <selection activeCell="B11" sqref="B11"/>
    </sheetView>
  </sheetViews>
  <sheetFormatPr defaultRowHeight="15" x14ac:dyDescent="0.25"/>
  <cols>
    <col min="2" max="2" width="52.85546875" customWidth="1"/>
    <col min="3" max="3" width="20.85546875" customWidth="1"/>
    <col min="4" max="4" width="17.28515625" customWidth="1"/>
  </cols>
  <sheetData>
    <row r="2" spans="2:4" ht="41.25" customHeight="1" x14ac:dyDescent="0.25">
      <c r="B2" s="101" t="s">
        <v>47</v>
      </c>
      <c r="C2" s="101"/>
      <c r="D2" s="101"/>
    </row>
    <row r="3" spans="2:4" ht="48.75" customHeight="1" x14ac:dyDescent="0.25">
      <c r="B3" s="97" t="s">
        <v>19</v>
      </c>
      <c r="C3" s="97" t="s">
        <v>13</v>
      </c>
      <c r="D3" s="97" t="s">
        <v>2</v>
      </c>
    </row>
    <row r="4" spans="2:4" ht="17.25" x14ac:dyDescent="0.4">
      <c r="B4" s="8" t="s">
        <v>20</v>
      </c>
      <c r="C4" s="86"/>
      <c r="D4" s="90"/>
    </row>
    <row r="5" spans="2:4" ht="17.25" x14ac:dyDescent="0.4">
      <c r="B5" s="18" t="s">
        <v>21</v>
      </c>
      <c r="C5" s="86">
        <v>1480</v>
      </c>
      <c r="D5" s="91">
        <v>1376</v>
      </c>
    </row>
    <row r="6" spans="2:4" ht="34.5" customHeight="1" x14ac:dyDescent="0.4">
      <c r="B6" s="19" t="s">
        <v>22</v>
      </c>
      <c r="C6" s="17">
        <v>159</v>
      </c>
      <c r="D6" s="90"/>
    </row>
    <row r="7" spans="2:4" ht="17.25" x14ac:dyDescent="0.4">
      <c r="B7" s="6" t="s">
        <v>23</v>
      </c>
      <c r="C7" s="87">
        <v>452</v>
      </c>
      <c r="D7" s="92"/>
    </row>
    <row r="8" spans="2:4" ht="17.25" x14ac:dyDescent="0.4">
      <c r="B8" s="12" t="s">
        <v>24</v>
      </c>
      <c r="C8" s="87">
        <v>281</v>
      </c>
      <c r="D8" s="92"/>
    </row>
    <row r="9" spans="2:4" ht="17.25" x14ac:dyDescent="0.4">
      <c r="B9" s="12" t="s">
        <v>25</v>
      </c>
      <c r="C9" s="87">
        <v>43</v>
      </c>
      <c r="D9" s="92"/>
    </row>
    <row r="10" spans="2:4" ht="17.25" x14ac:dyDescent="0.4">
      <c r="B10" s="8" t="s">
        <v>182</v>
      </c>
      <c r="C10" s="89">
        <f>+C5+C6+C7+C8+C9</f>
        <v>2415</v>
      </c>
      <c r="D10" s="93">
        <f>SUM(D4:D9)</f>
        <v>1376</v>
      </c>
    </row>
    <row r="11" spans="2:4" s="4" customFormat="1" ht="15.75" x14ac:dyDescent="0.3">
      <c r="B11" s="20" t="s">
        <v>302</v>
      </c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F32E5-A471-4B67-8DB8-83F7BD55D0F7}">
  <sheetPr>
    <pageSetUpPr fitToPage="1"/>
  </sheetPr>
  <dimension ref="B2:G29"/>
  <sheetViews>
    <sheetView topLeftCell="A19" workbookViewId="0">
      <selection activeCell="B26" sqref="B2:G26"/>
    </sheetView>
  </sheetViews>
  <sheetFormatPr defaultRowHeight="15" x14ac:dyDescent="0.25"/>
  <cols>
    <col min="2" max="2" width="25.85546875" customWidth="1"/>
    <col min="3" max="3" width="29.140625" customWidth="1"/>
    <col min="4" max="4" width="14" customWidth="1"/>
    <col min="5" max="5" width="12.85546875" customWidth="1"/>
    <col min="7" max="7" width="17.7109375" customWidth="1"/>
  </cols>
  <sheetData>
    <row r="2" spans="2:7" ht="50.25" customHeight="1" x14ac:dyDescent="0.25">
      <c r="B2" s="101" t="s">
        <v>271</v>
      </c>
      <c r="C2" s="101"/>
      <c r="D2" s="101"/>
      <c r="E2" s="101"/>
      <c r="F2" s="101"/>
      <c r="G2" s="101"/>
    </row>
    <row r="3" spans="2:7" ht="34.5" x14ac:dyDescent="0.25">
      <c r="B3" s="107"/>
      <c r="C3" s="97" t="s">
        <v>183</v>
      </c>
      <c r="D3" s="107" t="s">
        <v>184</v>
      </c>
      <c r="E3" s="107"/>
      <c r="F3" s="107"/>
      <c r="G3" s="107"/>
    </row>
    <row r="4" spans="2:7" ht="17.25" x14ac:dyDescent="0.25">
      <c r="B4" s="107"/>
      <c r="C4" s="97" t="s">
        <v>185</v>
      </c>
      <c r="D4" s="97" t="s">
        <v>186</v>
      </c>
      <c r="E4" s="97" t="s">
        <v>187</v>
      </c>
      <c r="F4" s="97" t="s">
        <v>188</v>
      </c>
      <c r="G4" s="97" t="s">
        <v>189</v>
      </c>
    </row>
    <row r="5" spans="2:7" ht="17.25" x14ac:dyDescent="0.25">
      <c r="B5" s="108" t="s">
        <v>190</v>
      </c>
      <c r="C5" s="108"/>
      <c r="D5" s="108"/>
      <c r="E5" s="108"/>
      <c r="F5" s="108"/>
      <c r="G5" s="108"/>
    </row>
    <row r="6" spans="2:7" ht="17.25" x14ac:dyDescent="0.25">
      <c r="B6" s="43" t="s">
        <v>191</v>
      </c>
      <c r="C6" s="17" t="s">
        <v>192</v>
      </c>
      <c r="D6" s="17">
        <v>1</v>
      </c>
      <c r="E6" s="17"/>
      <c r="F6" s="17"/>
      <c r="G6" s="17">
        <v>1</v>
      </c>
    </row>
    <row r="7" spans="2:7" ht="17.25" x14ac:dyDescent="0.25">
      <c r="B7" s="43" t="s">
        <v>66</v>
      </c>
      <c r="C7" s="27">
        <v>273008</v>
      </c>
      <c r="D7" s="27">
        <v>5442</v>
      </c>
      <c r="E7" s="27">
        <v>8905</v>
      </c>
      <c r="F7" s="27">
        <v>1786</v>
      </c>
      <c r="G7" s="44">
        <v>6738</v>
      </c>
    </row>
    <row r="8" spans="2:7" ht="17.25" x14ac:dyDescent="0.25">
      <c r="B8" s="45" t="s">
        <v>67</v>
      </c>
      <c r="C8" s="29">
        <v>273008</v>
      </c>
      <c r="D8" s="29">
        <v>5443</v>
      </c>
      <c r="E8" s="29">
        <v>8905</v>
      </c>
      <c r="F8" s="29">
        <v>1786</v>
      </c>
      <c r="G8" s="29">
        <v>6739</v>
      </c>
    </row>
    <row r="9" spans="2:7" ht="17.25" x14ac:dyDescent="0.25">
      <c r="B9" s="43" t="s">
        <v>193</v>
      </c>
      <c r="C9" s="27">
        <v>21540</v>
      </c>
      <c r="D9" s="17"/>
      <c r="E9" s="17"/>
      <c r="F9" s="17"/>
      <c r="G9" s="17"/>
    </row>
    <row r="10" spans="2:7" ht="17.25" x14ac:dyDescent="0.25">
      <c r="B10" s="43" t="s">
        <v>194</v>
      </c>
      <c r="C10" s="27">
        <v>251468</v>
      </c>
      <c r="D10" s="17"/>
      <c r="E10" s="17"/>
      <c r="F10" s="17"/>
      <c r="G10" s="17"/>
    </row>
    <row r="11" spans="2:7" ht="17.25" x14ac:dyDescent="0.25">
      <c r="B11" s="45" t="s">
        <v>195</v>
      </c>
      <c r="C11" s="29">
        <v>273008</v>
      </c>
      <c r="D11" s="29">
        <v>0</v>
      </c>
      <c r="E11" s="29">
        <v>0</v>
      </c>
      <c r="F11" s="29">
        <v>0</v>
      </c>
      <c r="G11" s="29">
        <v>0</v>
      </c>
    </row>
    <row r="12" spans="2:7" ht="17.25" x14ac:dyDescent="0.25">
      <c r="B12" s="108" t="s">
        <v>196</v>
      </c>
      <c r="C12" s="108"/>
      <c r="D12" s="108"/>
      <c r="E12" s="108"/>
      <c r="F12" s="108"/>
      <c r="G12" s="108"/>
    </row>
    <row r="13" spans="2:7" ht="17.25" x14ac:dyDescent="0.25">
      <c r="B13" s="43" t="s">
        <v>191</v>
      </c>
      <c r="C13" s="17" t="s">
        <v>192</v>
      </c>
      <c r="D13" s="17">
        <v>0</v>
      </c>
      <c r="E13" s="17">
        <v>0</v>
      </c>
      <c r="F13" s="17">
        <v>0</v>
      </c>
      <c r="G13" s="17">
        <v>0</v>
      </c>
    </row>
    <row r="14" spans="2:7" ht="17.25" x14ac:dyDescent="0.25">
      <c r="B14" s="43" t="s">
        <v>66</v>
      </c>
      <c r="C14" s="46">
        <v>267178</v>
      </c>
      <c r="D14" s="27">
        <v>5205</v>
      </c>
      <c r="E14" s="27">
        <v>8390</v>
      </c>
      <c r="F14" s="27">
        <v>1627</v>
      </c>
      <c r="G14" s="44">
        <v>6926</v>
      </c>
    </row>
    <row r="15" spans="2:7" ht="17.25" x14ac:dyDescent="0.25">
      <c r="B15" s="45" t="s">
        <v>67</v>
      </c>
      <c r="C15" s="29">
        <v>267178</v>
      </c>
      <c r="D15" s="29">
        <v>5205</v>
      </c>
      <c r="E15" s="29">
        <v>8390</v>
      </c>
      <c r="F15" s="29">
        <v>1627</v>
      </c>
      <c r="G15" s="29">
        <v>6926</v>
      </c>
    </row>
    <row r="16" spans="2:7" ht="17.25" x14ac:dyDescent="0.25">
      <c r="B16" s="43" t="s">
        <v>193</v>
      </c>
      <c r="C16" s="46">
        <v>21931</v>
      </c>
      <c r="D16" s="17"/>
      <c r="E16" s="17"/>
      <c r="F16" s="17"/>
      <c r="G16" s="17"/>
    </row>
    <row r="17" spans="2:7" ht="17.25" x14ac:dyDescent="0.25">
      <c r="B17" s="43" t="s">
        <v>194</v>
      </c>
      <c r="C17" s="46">
        <v>245247</v>
      </c>
      <c r="D17" s="17"/>
      <c r="E17" s="17"/>
      <c r="F17" s="17"/>
      <c r="G17" s="17"/>
    </row>
    <row r="18" spans="2:7" ht="17.25" x14ac:dyDescent="0.25">
      <c r="B18" s="45" t="s">
        <v>195</v>
      </c>
      <c r="C18" s="29">
        <v>267178</v>
      </c>
      <c r="D18" s="29">
        <v>0</v>
      </c>
      <c r="E18" s="29">
        <v>0</v>
      </c>
      <c r="F18" s="29">
        <v>0</v>
      </c>
      <c r="G18" s="29">
        <v>0</v>
      </c>
    </row>
    <row r="19" spans="2:7" ht="17.25" x14ac:dyDescent="0.25">
      <c r="B19" s="108" t="s">
        <v>197</v>
      </c>
      <c r="C19" s="108"/>
      <c r="D19" s="108"/>
      <c r="E19" s="108"/>
      <c r="F19" s="108"/>
      <c r="G19" s="108"/>
    </row>
    <row r="20" spans="2:7" ht="17.25" x14ac:dyDescent="0.25">
      <c r="B20" s="43" t="s">
        <v>191</v>
      </c>
      <c r="C20" s="17" t="s">
        <v>192</v>
      </c>
      <c r="D20" s="47"/>
      <c r="E20" s="47">
        <v>2</v>
      </c>
      <c r="F20" s="47"/>
      <c r="G20" s="47">
        <v>2</v>
      </c>
    </row>
    <row r="21" spans="2:7" ht="17.25" x14ac:dyDescent="0.25">
      <c r="B21" s="43" t="s">
        <v>66</v>
      </c>
      <c r="C21" s="46">
        <v>265375</v>
      </c>
      <c r="D21" s="27">
        <v>4907</v>
      </c>
      <c r="E21" s="27">
        <v>7115</v>
      </c>
      <c r="F21" s="27">
        <v>1259</v>
      </c>
      <c r="G21" s="44">
        <v>6892</v>
      </c>
    </row>
    <row r="22" spans="2:7" ht="17.25" x14ac:dyDescent="0.25">
      <c r="B22" s="45" t="s">
        <v>67</v>
      </c>
      <c r="C22" s="29">
        <v>267994</v>
      </c>
      <c r="D22" s="29">
        <v>4907</v>
      </c>
      <c r="E22" s="29">
        <v>7117</v>
      </c>
      <c r="F22" s="29">
        <v>1259</v>
      </c>
      <c r="G22" s="29">
        <v>6894</v>
      </c>
    </row>
    <row r="23" spans="2:7" ht="17.25" x14ac:dyDescent="0.25">
      <c r="B23" s="43" t="s">
        <v>193</v>
      </c>
      <c r="C23" s="46">
        <v>22489</v>
      </c>
      <c r="D23" s="26"/>
      <c r="E23" s="26"/>
      <c r="F23" s="26"/>
      <c r="G23" s="26"/>
    </row>
    <row r="24" spans="2:7" ht="17.25" x14ac:dyDescent="0.25">
      <c r="B24" s="43" t="s">
        <v>194</v>
      </c>
      <c r="C24" s="46">
        <v>245505</v>
      </c>
      <c r="D24" s="26"/>
      <c r="E24" s="26"/>
      <c r="F24" s="26"/>
      <c r="G24" s="26"/>
    </row>
    <row r="25" spans="2:7" ht="17.25" x14ac:dyDescent="0.25">
      <c r="B25" s="45" t="s">
        <v>195</v>
      </c>
      <c r="C25" s="29">
        <v>267994</v>
      </c>
      <c r="D25" s="29">
        <v>0</v>
      </c>
      <c r="E25" s="29">
        <v>0</v>
      </c>
      <c r="F25" s="29">
        <v>0</v>
      </c>
      <c r="G25" s="29">
        <v>0</v>
      </c>
    </row>
    <row r="26" spans="2:7" ht="17.25" x14ac:dyDescent="0.25">
      <c r="B26" s="48" t="s">
        <v>198</v>
      </c>
      <c r="C26" s="49">
        <v>0.3</v>
      </c>
      <c r="D26" s="50">
        <v>-5.7</v>
      </c>
      <c r="E26" s="50">
        <v>-15.2</v>
      </c>
      <c r="F26" s="50">
        <v>-22.6</v>
      </c>
      <c r="G26" s="49">
        <v>-0.5</v>
      </c>
    </row>
    <row r="27" spans="2:7" ht="66" customHeight="1" x14ac:dyDescent="0.25">
      <c r="B27" s="106" t="s">
        <v>275</v>
      </c>
      <c r="C27" s="106"/>
      <c r="D27" s="106"/>
      <c r="E27" s="106"/>
      <c r="F27" s="106"/>
      <c r="G27" s="106"/>
    </row>
    <row r="28" spans="2:7" ht="17.25" x14ac:dyDescent="0.4">
      <c r="B28" s="105" t="s">
        <v>276</v>
      </c>
      <c r="C28" s="105"/>
      <c r="D28" s="105"/>
      <c r="E28" s="105"/>
      <c r="F28" s="105"/>
      <c r="G28" s="105"/>
    </row>
    <row r="29" spans="2:7" ht="15.75" x14ac:dyDescent="0.3">
      <c r="B29" s="15" t="s">
        <v>199</v>
      </c>
    </row>
  </sheetData>
  <mergeCells count="8">
    <mergeCell ref="B28:G28"/>
    <mergeCell ref="B27:G27"/>
    <mergeCell ref="B2:G2"/>
    <mergeCell ref="B3:B4"/>
    <mergeCell ref="D3:G3"/>
    <mergeCell ref="B5:G5"/>
    <mergeCell ref="B12:G12"/>
    <mergeCell ref="B19:G19"/>
  </mergeCells>
  <pageMargins left="0.7" right="0.7" top="0.75" bottom="0.75" header="0.3" footer="0.3"/>
  <pageSetup paperSize="9" scale="8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6053E-92FF-4E34-B321-E215F03A69BD}">
  <sheetPr>
    <pageSetUpPr fitToPage="1"/>
  </sheetPr>
  <dimension ref="B2:G41"/>
  <sheetViews>
    <sheetView workbookViewId="0">
      <selection activeCell="B38" sqref="B2:G38"/>
    </sheetView>
  </sheetViews>
  <sheetFormatPr defaultRowHeight="15" x14ac:dyDescent="0.25"/>
  <cols>
    <col min="2" max="2" width="29.5703125" customWidth="1"/>
    <col min="3" max="3" width="19.140625" customWidth="1"/>
    <col min="4" max="4" width="16" customWidth="1"/>
    <col min="5" max="5" width="14" customWidth="1"/>
    <col min="6" max="6" width="14.140625" customWidth="1"/>
    <col min="7" max="7" width="18.42578125" customWidth="1"/>
  </cols>
  <sheetData>
    <row r="2" spans="2:7" ht="35.1" customHeight="1" x14ac:dyDescent="0.25">
      <c r="B2" s="101" t="s">
        <v>270</v>
      </c>
      <c r="C2" s="101"/>
      <c r="D2" s="101"/>
      <c r="E2" s="101"/>
      <c r="F2" s="101"/>
      <c r="G2" s="101"/>
    </row>
    <row r="3" spans="2:7" ht="33" customHeight="1" x14ac:dyDescent="0.25">
      <c r="B3" s="107"/>
      <c r="C3" s="97" t="s">
        <v>183</v>
      </c>
      <c r="D3" s="107" t="s">
        <v>184</v>
      </c>
      <c r="E3" s="107"/>
      <c r="F3" s="107"/>
      <c r="G3" s="107"/>
    </row>
    <row r="4" spans="2:7" ht="23.45" customHeight="1" x14ac:dyDescent="0.25">
      <c r="B4" s="107"/>
      <c r="C4" s="97" t="s">
        <v>185</v>
      </c>
      <c r="D4" s="97" t="s">
        <v>186</v>
      </c>
      <c r="E4" s="97" t="s">
        <v>187</v>
      </c>
      <c r="F4" s="97" t="s">
        <v>188</v>
      </c>
      <c r="G4" s="97" t="s">
        <v>189</v>
      </c>
    </row>
    <row r="5" spans="2:7" ht="17.25" x14ac:dyDescent="0.25">
      <c r="B5" s="109" t="s">
        <v>190</v>
      </c>
      <c r="C5" s="109"/>
      <c r="D5" s="109"/>
      <c r="E5" s="109"/>
      <c r="F5" s="109"/>
      <c r="G5" s="109"/>
    </row>
    <row r="6" spans="2:7" ht="17.25" x14ac:dyDescent="0.25">
      <c r="B6" s="51" t="s">
        <v>191</v>
      </c>
      <c r="C6" s="46">
        <v>99126</v>
      </c>
      <c r="D6" s="52">
        <v>2438</v>
      </c>
      <c r="E6" s="52">
        <v>1664</v>
      </c>
      <c r="F6" s="46">
        <v>166</v>
      </c>
      <c r="G6" s="53">
        <v>636</v>
      </c>
    </row>
    <row r="7" spans="2:7" ht="31.5" customHeight="1" x14ac:dyDescent="0.25">
      <c r="B7" s="54" t="s">
        <v>277</v>
      </c>
      <c r="C7" s="55">
        <v>60792</v>
      </c>
      <c r="D7" s="55">
        <v>2438</v>
      </c>
      <c r="E7" s="55">
        <v>1664</v>
      </c>
      <c r="F7" s="55">
        <v>166</v>
      </c>
      <c r="G7" s="55">
        <v>624</v>
      </c>
    </row>
    <row r="8" spans="2:7" ht="17.25" x14ac:dyDescent="0.25">
      <c r="B8" s="51" t="s">
        <v>66</v>
      </c>
      <c r="C8" s="46">
        <v>346335</v>
      </c>
      <c r="D8" s="52">
        <v>2961</v>
      </c>
      <c r="E8" s="52">
        <v>3893</v>
      </c>
      <c r="F8" s="46">
        <v>775</v>
      </c>
      <c r="G8" s="53">
        <v>2684</v>
      </c>
    </row>
    <row r="9" spans="2:7" s="4" customFormat="1" ht="31.5" customHeight="1" x14ac:dyDescent="0.25">
      <c r="B9" s="54" t="s">
        <v>277</v>
      </c>
      <c r="C9" s="55">
        <v>234497</v>
      </c>
      <c r="D9" s="55">
        <v>2698</v>
      </c>
      <c r="E9" s="55">
        <v>3408</v>
      </c>
      <c r="F9" s="55">
        <v>491</v>
      </c>
      <c r="G9" s="55">
        <v>1978</v>
      </c>
    </row>
    <row r="10" spans="2:7" ht="17.25" x14ac:dyDescent="0.25">
      <c r="B10" s="56" t="s">
        <v>67</v>
      </c>
      <c r="C10" s="57">
        <f>+C8+C6</f>
        <v>445461</v>
      </c>
      <c r="D10" s="57">
        <f>+D8+D6</f>
        <v>5399</v>
      </c>
      <c r="E10" s="57">
        <f t="shared" ref="E10:G10" si="0">+E8+E6</f>
        <v>5557</v>
      </c>
      <c r="F10" s="57">
        <f t="shared" si="0"/>
        <v>941</v>
      </c>
      <c r="G10" s="57">
        <f t="shared" si="0"/>
        <v>3320</v>
      </c>
    </row>
    <row r="11" spans="2:7" s="4" customFormat="1" ht="31.5" customHeight="1" x14ac:dyDescent="0.25">
      <c r="B11" s="54" t="s">
        <v>277</v>
      </c>
      <c r="C11" s="55">
        <f>+C7+C9</f>
        <v>295289</v>
      </c>
      <c r="D11" s="55">
        <f t="shared" ref="D11:G11" si="1">+D7+D9</f>
        <v>5136</v>
      </c>
      <c r="E11" s="55">
        <f t="shared" si="1"/>
        <v>5072</v>
      </c>
      <c r="F11" s="55">
        <f t="shared" si="1"/>
        <v>657</v>
      </c>
      <c r="G11" s="55">
        <f t="shared" si="1"/>
        <v>2602</v>
      </c>
    </row>
    <row r="12" spans="2:7" ht="21.95" customHeight="1" x14ac:dyDescent="0.25">
      <c r="B12" s="51" t="s">
        <v>193</v>
      </c>
      <c r="C12" s="46">
        <v>32245</v>
      </c>
      <c r="D12" s="58"/>
      <c r="E12" s="57"/>
      <c r="F12" s="57"/>
      <c r="G12" s="57"/>
    </row>
    <row r="13" spans="2:7" s="4" customFormat="1" ht="31.5" customHeight="1" x14ac:dyDescent="0.25">
      <c r="B13" s="54" t="s">
        <v>277</v>
      </c>
      <c r="C13" s="55">
        <v>16969</v>
      </c>
      <c r="D13" s="55"/>
      <c r="E13" s="55"/>
      <c r="F13" s="55"/>
      <c r="G13" s="55"/>
    </row>
    <row r="14" spans="2:7" s="4" customFormat="1" ht="21.95" customHeight="1" x14ac:dyDescent="0.25">
      <c r="B14" s="51" t="s">
        <v>194</v>
      </c>
      <c r="C14" s="46">
        <v>413216</v>
      </c>
      <c r="D14" s="58"/>
      <c r="E14" s="57"/>
      <c r="F14" s="57"/>
      <c r="G14" s="57"/>
    </row>
    <row r="15" spans="2:7" s="4" customFormat="1" ht="31.5" customHeight="1" x14ac:dyDescent="0.25">
      <c r="B15" s="54" t="s">
        <v>277</v>
      </c>
      <c r="C15" s="55">
        <v>278320</v>
      </c>
      <c r="D15" s="55"/>
      <c r="E15" s="55"/>
      <c r="F15" s="55"/>
      <c r="G15" s="55"/>
    </row>
    <row r="16" spans="2:7" ht="17.25" x14ac:dyDescent="0.25">
      <c r="B16" s="56" t="s">
        <v>195</v>
      </c>
      <c r="C16" s="57">
        <f>+C12+C14</f>
        <v>445461</v>
      </c>
      <c r="D16" s="57">
        <f>SUM(D12:D14)</f>
        <v>0</v>
      </c>
      <c r="E16" s="57">
        <f>SUM(E13:E14)</f>
        <v>0</v>
      </c>
      <c r="F16" s="57">
        <f>SUM(F13:F14)</f>
        <v>0</v>
      </c>
      <c r="G16" s="57">
        <f>SUM(G13:G14)</f>
        <v>0</v>
      </c>
    </row>
    <row r="17" spans="2:7" s="4" customFormat="1" ht="31.5" customHeight="1" x14ac:dyDescent="0.25">
      <c r="B17" s="54" t="s">
        <v>277</v>
      </c>
      <c r="C17" s="55">
        <f>+C15+C13</f>
        <v>295289</v>
      </c>
      <c r="D17" s="55"/>
      <c r="E17" s="55"/>
      <c r="F17" s="55"/>
      <c r="G17" s="55"/>
    </row>
    <row r="18" spans="2:7" ht="17.25" x14ac:dyDescent="0.25">
      <c r="B18" s="109" t="s">
        <v>196</v>
      </c>
      <c r="C18" s="109"/>
      <c r="D18" s="109"/>
      <c r="E18" s="109"/>
      <c r="F18" s="109"/>
      <c r="G18" s="109"/>
    </row>
    <row r="19" spans="2:7" ht="17.25" x14ac:dyDescent="0.25">
      <c r="B19" s="51" t="s">
        <v>191</v>
      </c>
      <c r="C19" s="46">
        <v>63481</v>
      </c>
      <c r="D19" s="46">
        <v>55</v>
      </c>
      <c r="E19" s="46">
        <v>43</v>
      </c>
      <c r="F19" s="46">
        <v>1</v>
      </c>
      <c r="G19" s="46">
        <v>49</v>
      </c>
    </row>
    <row r="20" spans="2:7" s="4" customFormat="1" ht="31.5" customHeight="1" x14ac:dyDescent="0.25">
      <c r="B20" s="54" t="s">
        <v>277</v>
      </c>
      <c r="C20" s="55">
        <v>5304</v>
      </c>
      <c r="D20" s="55">
        <v>55</v>
      </c>
      <c r="E20" s="55">
        <v>43</v>
      </c>
      <c r="F20" s="55">
        <v>1</v>
      </c>
      <c r="G20" s="55">
        <v>25</v>
      </c>
    </row>
    <row r="21" spans="2:7" ht="17.25" x14ac:dyDescent="0.25">
      <c r="B21" s="51" t="s">
        <v>66</v>
      </c>
      <c r="C21" s="46">
        <v>240737</v>
      </c>
      <c r="D21" s="46">
        <v>346</v>
      </c>
      <c r="E21" s="46">
        <v>636</v>
      </c>
      <c r="F21" s="46">
        <v>290</v>
      </c>
      <c r="G21" s="46">
        <v>945</v>
      </c>
    </row>
    <row r="22" spans="2:7" s="4" customFormat="1" ht="31.5" customHeight="1" x14ac:dyDescent="0.25">
      <c r="B22" s="54" t="s">
        <v>277</v>
      </c>
      <c r="C22" s="55">
        <v>23344</v>
      </c>
      <c r="D22" s="55">
        <v>72</v>
      </c>
      <c r="E22" s="55">
        <v>110</v>
      </c>
      <c r="F22" s="55">
        <v>18</v>
      </c>
      <c r="G22" s="55">
        <v>81</v>
      </c>
    </row>
    <row r="23" spans="2:7" ht="17.25" x14ac:dyDescent="0.25">
      <c r="B23" s="56" t="s">
        <v>67</v>
      </c>
      <c r="C23" s="57">
        <f>+C21+C19</f>
        <v>304218</v>
      </c>
      <c r="D23" s="57">
        <f>+D21+D19</f>
        <v>401</v>
      </c>
      <c r="E23" s="57">
        <f t="shared" ref="E23:G23" si="2">+E21+E19</f>
        <v>679</v>
      </c>
      <c r="F23" s="57">
        <f t="shared" si="2"/>
        <v>291</v>
      </c>
      <c r="G23" s="57">
        <f t="shared" si="2"/>
        <v>994</v>
      </c>
    </row>
    <row r="24" spans="2:7" s="4" customFormat="1" ht="31.5" customHeight="1" x14ac:dyDescent="0.25">
      <c r="B24" s="54" t="s">
        <v>272</v>
      </c>
      <c r="C24" s="55">
        <f>+C20+C22</f>
        <v>28648</v>
      </c>
      <c r="D24" s="55">
        <f t="shared" ref="D24:G24" si="3">+D20+D22</f>
        <v>127</v>
      </c>
      <c r="E24" s="55">
        <f t="shared" si="3"/>
        <v>153</v>
      </c>
      <c r="F24" s="55">
        <f t="shared" si="3"/>
        <v>19</v>
      </c>
      <c r="G24" s="55">
        <f t="shared" si="3"/>
        <v>106</v>
      </c>
    </row>
    <row r="25" spans="2:7" s="4" customFormat="1" ht="21.95" customHeight="1" x14ac:dyDescent="0.25">
      <c r="B25" s="51" t="s">
        <v>193</v>
      </c>
      <c r="C25" s="46">
        <v>24496</v>
      </c>
      <c r="D25" s="58"/>
      <c r="E25" s="57"/>
      <c r="F25" s="57"/>
      <c r="G25" s="57"/>
    </row>
    <row r="26" spans="2:7" s="4" customFormat="1" ht="31.5" customHeight="1" x14ac:dyDescent="0.25">
      <c r="B26" s="54" t="s">
        <v>277</v>
      </c>
      <c r="C26" s="55">
        <v>1650</v>
      </c>
      <c r="D26" s="55"/>
      <c r="E26" s="55"/>
      <c r="F26" s="55"/>
      <c r="G26" s="55"/>
    </row>
    <row r="27" spans="2:7" s="4" customFormat="1" ht="21.95" customHeight="1" x14ac:dyDescent="0.25">
      <c r="B27" s="51" t="s">
        <v>194</v>
      </c>
      <c r="C27" s="46">
        <v>279722</v>
      </c>
      <c r="D27" s="58"/>
      <c r="E27" s="57"/>
      <c r="F27" s="57"/>
      <c r="G27" s="57"/>
    </row>
    <row r="28" spans="2:7" s="4" customFormat="1" ht="31.5" customHeight="1" x14ac:dyDescent="0.25">
      <c r="B28" s="54" t="s">
        <v>277</v>
      </c>
      <c r="C28" s="55">
        <v>26998</v>
      </c>
      <c r="D28" s="55"/>
      <c r="E28" s="55"/>
      <c r="F28" s="55"/>
      <c r="G28" s="55"/>
    </row>
    <row r="29" spans="2:7" ht="17.25" x14ac:dyDescent="0.25">
      <c r="B29" s="56" t="s">
        <v>195</v>
      </c>
      <c r="C29" s="57">
        <f>+C25+C27</f>
        <v>304218</v>
      </c>
      <c r="D29" s="57">
        <f>SUM(D25:D27)</f>
        <v>0</v>
      </c>
      <c r="E29" s="57">
        <f>SUM(E26:E27)</f>
        <v>0</v>
      </c>
      <c r="F29" s="57">
        <f>SUM(F26:F27)</f>
        <v>0</v>
      </c>
      <c r="G29" s="57">
        <f>SUM(G26:G27)</f>
        <v>0</v>
      </c>
    </row>
    <row r="30" spans="2:7" s="4" customFormat="1" ht="31.5" customHeight="1" x14ac:dyDescent="0.25">
      <c r="B30" s="54" t="s">
        <v>277</v>
      </c>
      <c r="C30" s="55">
        <f>+C28+C26</f>
        <v>28648</v>
      </c>
      <c r="D30" s="55"/>
      <c r="E30" s="55"/>
      <c r="F30" s="55"/>
      <c r="G30" s="55"/>
    </row>
    <row r="31" spans="2:7" ht="17.25" x14ac:dyDescent="0.25">
      <c r="B31" s="109" t="s">
        <v>197</v>
      </c>
      <c r="C31" s="109"/>
      <c r="D31" s="109"/>
      <c r="E31" s="109"/>
      <c r="F31" s="109"/>
      <c r="G31" s="109"/>
    </row>
    <row r="32" spans="2:7" ht="17.25" x14ac:dyDescent="0.25">
      <c r="B32" s="51" t="s">
        <v>191</v>
      </c>
      <c r="C32" s="46">
        <v>72809</v>
      </c>
      <c r="D32" s="58">
        <v>233</v>
      </c>
      <c r="E32" s="58">
        <v>193</v>
      </c>
      <c r="F32" s="58">
        <v>25</v>
      </c>
      <c r="G32" s="58">
        <v>129</v>
      </c>
    </row>
    <row r="33" spans="2:7" ht="17.25" x14ac:dyDescent="0.25">
      <c r="B33" s="51" t="s">
        <v>66</v>
      </c>
      <c r="C33" s="46">
        <v>256852</v>
      </c>
      <c r="D33" s="46">
        <v>563</v>
      </c>
      <c r="E33" s="46">
        <v>860</v>
      </c>
      <c r="F33" s="46">
        <v>273</v>
      </c>
      <c r="G33" s="44">
        <v>1282</v>
      </c>
    </row>
    <row r="34" spans="2:7" ht="17.25" x14ac:dyDescent="0.25">
      <c r="B34" s="56" t="s">
        <v>67</v>
      </c>
      <c r="C34" s="57">
        <f>SUM(C32:C33)</f>
        <v>329661</v>
      </c>
      <c r="D34" s="57">
        <f>SUM(D32:D33)</f>
        <v>796</v>
      </c>
      <c r="E34" s="57">
        <f>SUM(E32:E33)</f>
        <v>1053</v>
      </c>
      <c r="F34" s="57">
        <f>SUM(F32:F33)</f>
        <v>298</v>
      </c>
      <c r="G34" s="57">
        <f>SUM(G32:G33)</f>
        <v>1411</v>
      </c>
    </row>
    <row r="35" spans="2:7" s="4" customFormat="1" ht="21.95" customHeight="1" x14ac:dyDescent="0.25">
      <c r="B35" s="51" t="s">
        <v>193</v>
      </c>
      <c r="C35" s="46">
        <v>26307</v>
      </c>
      <c r="D35" s="58"/>
      <c r="E35" s="57"/>
      <c r="F35" s="57"/>
      <c r="G35" s="57"/>
    </row>
    <row r="36" spans="2:7" s="4" customFormat="1" ht="21.95" customHeight="1" x14ac:dyDescent="0.25">
      <c r="B36" s="51" t="s">
        <v>200</v>
      </c>
      <c r="C36" s="46">
        <v>303354</v>
      </c>
      <c r="D36" s="58"/>
      <c r="E36" s="57"/>
      <c r="F36" s="57"/>
      <c r="G36" s="57"/>
    </row>
    <row r="37" spans="2:7" ht="17.25" x14ac:dyDescent="0.25">
      <c r="B37" s="56" t="s">
        <v>195</v>
      </c>
      <c r="C37" s="57">
        <f>SUM(C35:C36)</f>
        <v>329661</v>
      </c>
      <c r="D37" s="57">
        <f>SUM(D35:D36)</f>
        <v>0</v>
      </c>
      <c r="E37" s="57">
        <f>SUM(E35:E36)</f>
        <v>0</v>
      </c>
      <c r="F37" s="57">
        <f>SUM(F35:F36)</f>
        <v>0</v>
      </c>
      <c r="G37" s="57">
        <f>SUM(G35:G36)</f>
        <v>0</v>
      </c>
    </row>
    <row r="38" spans="2:7" ht="17.25" x14ac:dyDescent="0.25">
      <c r="B38" s="48" t="s">
        <v>198</v>
      </c>
      <c r="C38" s="50">
        <f>+ROUND((C34-C23)/C10*100,1)</f>
        <v>5.7</v>
      </c>
      <c r="D38" s="50">
        <f t="shared" ref="D38:G38" si="4">+ROUND((D34-D23)/D10*100,1)</f>
        <v>7.3</v>
      </c>
      <c r="E38" s="50">
        <f t="shared" si="4"/>
        <v>6.7</v>
      </c>
      <c r="F38" s="50">
        <f t="shared" si="4"/>
        <v>0.7</v>
      </c>
      <c r="G38" s="50">
        <f t="shared" si="4"/>
        <v>12.6</v>
      </c>
    </row>
    <row r="39" spans="2:7" ht="15.75" x14ac:dyDescent="0.3">
      <c r="B39" s="15" t="s">
        <v>278</v>
      </c>
      <c r="C39" s="15"/>
      <c r="D39" s="15"/>
      <c r="E39" s="15"/>
      <c r="F39" s="15"/>
      <c r="G39" s="15"/>
    </row>
    <row r="40" spans="2:7" ht="15.75" x14ac:dyDescent="0.3">
      <c r="B40" s="15" t="s">
        <v>276</v>
      </c>
    </row>
    <row r="41" spans="2:7" ht="15.75" x14ac:dyDescent="0.3">
      <c r="B41" s="15" t="s">
        <v>199</v>
      </c>
    </row>
  </sheetData>
  <mergeCells count="6">
    <mergeCell ref="B31:G31"/>
    <mergeCell ref="B2:G2"/>
    <mergeCell ref="B3:B4"/>
    <mergeCell ref="D3:G3"/>
    <mergeCell ref="B5:G5"/>
    <mergeCell ref="B18:G18"/>
  </mergeCells>
  <pageMargins left="0.7" right="0.7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8609F-99A4-4B58-8720-B66FE5B90FAA}">
  <sheetPr>
    <pageSetUpPr fitToPage="1"/>
  </sheetPr>
  <dimension ref="B2:D11"/>
  <sheetViews>
    <sheetView workbookViewId="0">
      <selection activeCell="B10" sqref="B10:D10"/>
    </sheetView>
  </sheetViews>
  <sheetFormatPr defaultRowHeight="15" x14ac:dyDescent="0.25"/>
  <cols>
    <col min="2" max="2" width="20.85546875" customWidth="1"/>
    <col min="3" max="3" width="24.85546875" customWidth="1"/>
    <col min="4" max="4" width="28.42578125" customWidth="1"/>
  </cols>
  <sheetData>
    <row r="2" spans="2:4" ht="43.5" customHeight="1" x14ac:dyDescent="0.25">
      <c r="B2" s="101" t="s">
        <v>201</v>
      </c>
      <c r="C2" s="101"/>
      <c r="D2" s="101"/>
    </row>
    <row r="3" spans="2:4" ht="26.1" customHeight="1" x14ac:dyDescent="0.25">
      <c r="B3" s="107" t="s">
        <v>202</v>
      </c>
      <c r="C3" s="107"/>
      <c r="D3" s="107"/>
    </row>
    <row r="4" spans="2:4" ht="17.25" x14ac:dyDescent="0.25">
      <c r="B4" s="97" t="s">
        <v>203</v>
      </c>
      <c r="C4" s="97" t="s">
        <v>279</v>
      </c>
      <c r="D4" s="97" t="s">
        <v>204</v>
      </c>
    </row>
    <row r="5" spans="2:4" ht="17.25" x14ac:dyDescent="0.4">
      <c r="B5" s="7">
        <v>2018</v>
      </c>
      <c r="C5" s="59">
        <v>124410</v>
      </c>
      <c r="D5" s="59">
        <v>4520</v>
      </c>
    </row>
    <row r="6" spans="2:4" ht="17.25" x14ac:dyDescent="0.4">
      <c r="B6" s="7">
        <v>2019</v>
      </c>
      <c r="C6" s="59">
        <v>135681</v>
      </c>
      <c r="D6" s="59">
        <v>3715</v>
      </c>
    </row>
    <row r="7" spans="2:4" ht="17.25" x14ac:dyDescent="0.4">
      <c r="B7" s="7">
        <v>2020</v>
      </c>
      <c r="C7" s="59">
        <v>135220</v>
      </c>
      <c r="D7" s="59">
        <v>3338</v>
      </c>
    </row>
    <row r="8" spans="2:4" ht="17.25" x14ac:dyDescent="0.4">
      <c r="B8" s="7">
        <v>2021</v>
      </c>
      <c r="C8" s="59">
        <v>155856</v>
      </c>
      <c r="D8" s="59">
        <v>2790</v>
      </c>
    </row>
    <row r="9" spans="2:4" ht="17.25" x14ac:dyDescent="0.4">
      <c r="B9" s="7" t="s">
        <v>301</v>
      </c>
      <c r="C9" s="59">
        <v>172652</v>
      </c>
      <c r="D9" s="59">
        <v>3203</v>
      </c>
    </row>
    <row r="10" spans="2:4" ht="99.95" customHeight="1" x14ac:dyDescent="0.25">
      <c r="B10" s="110" t="s">
        <v>280</v>
      </c>
      <c r="C10" s="110"/>
      <c r="D10" s="110"/>
    </row>
    <row r="11" spans="2:4" x14ac:dyDescent="0.25">
      <c r="B11" s="110" t="s">
        <v>199</v>
      </c>
      <c r="C11" s="110"/>
      <c r="D11" s="110"/>
    </row>
  </sheetData>
  <mergeCells count="4">
    <mergeCell ref="B2:D2"/>
    <mergeCell ref="B3:D3"/>
    <mergeCell ref="B10:D10"/>
    <mergeCell ref="B11:D11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81976-D462-4FAC-BC40-EDA5F6570E5E}">
  <sheetPr>
    <pageSetUpPr fitToPage="1"/>
  </sheetPr>
  <dimension ref="B2:C13"/>
  <sheetViews>
    <sheetView workbookViewId="0">
      <selection activeCell="B2" sqref="B2:C11"/>
    </sheetView>
  </sheetViews>
  <sheetFormatPr defaultRowHeight="15" x14ac:dyDescent="0.25"/>
  <cols>
    <col min="2" max="2" width="72.28515625" customWidth="1"/>
    <col min="3" max="3" width="33.140625" customWidth="1"/>
  </cols>
  <sheetData>
    <row r="2" spans="2:3" ht="41.1" customHeight="1" x14ac:dyDescent="0.25">
      <c r="B2" s="101" t="s">
        <v>215</v>
      </c>
      <c r="C2" s="101"/>
    </row>
    <row r="3" spans="2:3" ht="20.45" customHeight="1" x14ac:dyDescent="0.25">
      <c r="B3" s="107" t="s">
        <v>205</v>
      </c>
      <c r="C3" s="107"/>
    </row>
    <row r="4" spans="2:3" ht="18" customHeight="1" x14ac:dyDescent="0.25">
      <c r="B4" s="97" t="s">
        <v>206</v>
      </c>
      <c r="C4" s="97" t="s">
        <v>207</v>
      </c>
    </row>
    <row r="5" spans="2:3" ht="31.5" customHeight="1" x14ac:dyDescent="0.25">
      <c r="B5" s="60" t="s">
        <v>210</v>
      </c>
      <c r="C5" s="61">
        <v>1045</v>
      </c>
    </row>
    <row r="6" spans="2:3" s="4" customFormat="1" ht="31.5" customHeight="1" x14ac:dyDescent="0.25">
      <c r="B6" s="60" t="s">
        <v>209</v>
      </c>
      <c r="C6" s="61">
        <v>38859</v>
      </c>
    </row>
    <row r="7" spans="2:3" s="4" customFormat="1" ht="31.5" customHeight="1" x14ac:dyDescent="0.25">
      <c r="B7" s="60" t="s">
        <v>211</v>
      </c>
      <c r="C7" s="61">
        <v>80663</v>
      </c>
    </row>
    <row r="8" spans="2:3" s="4" customFormat="1" ht="31.5" customHeight="1" x14ac:dyDescent="0.25">
      <c r="B8" s="60" t="s">
        <v>212</v>
      </c>
      <c r="C8" s="61">
        <v>390734</v>
      </c>
    </row>
    <row r="9" spans="2:3" s="4" customFormat="1" ht="31.5" customHeight="1" x14ac:dyDescent="0.25">
      <c r="B9" s="60" t="s">
        <v>213</v>
      </c>
      <c r="C9" s="61">
        <v>17989</v>
      </c>
    </row>
    <row r="10" spans="2:3" s="4" customFormat="1" ht="31.5" customHeight="1" x14ac:dyDescent="0.25">
      <c r="B10" s="60" t="s">
        <v>214</v>
      </c>
      <c r="C10" s="61">
        <v>49812</v>
      </c>
    </row>
    <row r="11" spans="2:3" s="4" customFormat="1" ht="31.5" customHeight="1" x14ac:dyDescent="0.25">
      <c r="B11" s="60" t="s">
        <v>208</v>
      </c>
      <c r="C11" s="61">
        <v>67529</v>
      </c>
    </row>
    <row r="12" spans="2:3" ht="29.45" customHeight="1" x14ac:dyDescent="0.25">
      <c r="B12" s="111" t="s">
        <v>281</v>
      </c>
      <c r="C12" s="111"/>
    </row>
    <row r="13" spans="2:3" ht="15.75" x14ac:dyDescent="0.3">
      <c r="B13" s="15" t="s">
        <v>199</v>
      </c>
      <c r="C13" s="62"/>
    </row>
  </sheetData>
  <mergeCells count="3">
    <mergeCell ref="B2:C2"/>
    <mergeCell ref="B3:C3"/>
    <mergeCell ref="B12:C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ADB93-E533-47D3-A195-00E0071A0CF9}">
  <sheetPr>
    <pageSetUpPr fitToPage="1"/>
  </sheetPr>
  <dimension ref="B3:H22"/>
  <sheetViews>
    <sheetView workbookViewId="0">
      <selection activeCell="E21" sqref="E21"/>
    </sheetView>
  </sheetViews>
  <sheetFormatPr defaultRowHeight="15" x14ac:dyDescent="0.25"/>
  <cols>
    <col min="2" max="2" width="25.42578125" customWidth="1"/>
    <col min="3" max="3" width="23" customWidth="1"/>
    <col min="4" max="4" width="18.28515625" customWidth="1"/>
    <col min="5" max="5" width="15.5703125" customWidth="1"/>
    <col min="6" max="6" width="18.85546875" customWidth="1"/>
    <col min="7" max="7" width="16.140625" customWidth="1"/>
    <col min="8" max="8" width="18" customWidth="1"/>
  </cols>
  <sheetData>
    <row r="3" spans="2:8" ht="36.6" customHeight="1" x14ac:dyDescent="0.25">
      <c r="B3" s="101" t="s">
        <v>233</v>
      </c>
      <c r="C3" s="101"/>
      <c r="D3" s="101"/>
      <c r="E3" s="101"/>
      <c r="F3" s="101"/>
      <c r="G3" s="101"/>
      <c r="H3" s="101"/>
    </row>
    <row r="4" spans="2:8" ht="20.100000000000001" customHeight="1" x14ac:dyDescent="0.25">
      <c r="B4" s="103" t="s">
        <v>234</v>
      </c>
      <c r="C4" s="103"/>
      <c r="D4" s="96">
        <v>2021</v>
      </c>
      <c r="E4" s="96" t="s">
        <v>104</v>
      </c>
      <c r="F4" s="96">
        <v>2022</v>
      </c>
      <c r="G4" s="96" t="s">
        <v>104</v>
      </c>
      <c r="H4" s="96" t="s">
        <v>235</v>
      </c>
    </row>
    <row r="5" spans="2:8" ht="17.25" x14ac:dyDescent="0.25">
      <c r="B5" s="102" t="s">
        <v>236</v>
      </c>
      <c r="C5" s="25" t="s">
        <v>237</v>
      </c>
      <c r="D5" s="46">
        <v>855485118</v>
      </c>
      <c r="E5" s="77">
        <v>0.30323822662075822</v>
      </c>
      <c r="F5" s="46">
        <v>218920774</v>
      </c>
      <c r="G5" s="77">
        <f>F5/$F$21</f>
        <v>0.37293979599577054</v>
      </c>
      <c r="H5" s="78">
        <f>(F5-D5)/D5</f>
        <v>-0.74409750749164993</v>
      </c>
    </row>
    <row r="6" spans="2:8" ht="17.25" x14ac:dyDescent="0.25">
      <c r="B6" s="102"/>
      <c r="C6" s="25" t="s">
        <v>238</v>
      </c>
      <c r="D6" s="46">
        <v>76690513</v>
      </c>
      <c r="E6" s="79">
        <v>2.7183985637440632E-2</v>
      </c>
      <c r="F6" s="46">
        <v>17912773</v>
      </c>
      <c r="G6" s="77">
        <f t="shared" ref="G6:G21" si="0">F6/$F$21</f>
        <v>3.0515084458538167E-2</v>
      </c>
      <c r="H6" s="78">
        <f t="shared" ref="H6:H21" si="1">(F6-D6)/D6</f>
        <v>-0.76642778488129293</v>
      </c>
    </row>
    <row r="7" spans="2:8" ht="17.25" x14ac:dyDescent="0.25">
      <c r="B7" s="102" t="s">
        <v>239</v>
      </c>
      <c r="C7" s="25" t="s">
        <v>240</v>
      </c>
      <c r="D7" s="46">
        <v>164860132</v>
      </c>
      <c r="E7" s="79">
        <v>5.8436895062555734E-2</v>
      </c>
      <c r="F7" s="46">
        <v>157648833</v>
      </c>
      <c r="G7" s="77">
        <f t="shared" si="0"/>
        <v>0.26856073338198272</v>
      </c>
      <c r="H7" s="78">
        <f t="shared" si="1"/>
        <v>-4.374192178858622E-2</v>
      </c>
    </row>
    <row r="8" spans="2:8" ht="17.25" x14ac:dyDescent="0.25">
      <c r="B8" s="102"/>
      <c r="C8" s="25" t="s">
        <v>238</v>
      </c>
      <c r="D8" s="46">
        <v>1958788</v>
      </c>
      <c r="E8" s="79">
        <v>6.9431879871231349E-4</v>
      </c>
      <c r="F8" s="46">
        <v>2760149</v>
      </c>
      <c r="G8" s="77">
        <f t="shared" si="0"/>
        <v>4.7020179317378537E-3</v>
      </c>
      <c r="H8" s="78">
        <f t="shared" si="1"/>
        <v>0.4091106337184014</v>
      </c>
    </row>
    <row r="9" spans="2:8" ht="17.25" x14ac:dyDescent="0.25">
      <c r="B9" s="102"/>
      <c r="C9" s="25" t="s">
        <v>241</v>
      </c>
      <c r="D9" s="46">
        <v>20057684</v>
      </c>
      <c r="E9" s="79">
        <v>7.1097163449189956E-3</v>
      </c>
      <c r="F9" s="46">
        <v>36523132</v>
      </c>
      <c r="G9" s="77">
        <f t="shared" si="0"/>
        <v>6.2218532980367586E-2</v>
      </c>
      <c r="H9" s="78">
        <f t="shared" si="1"/>
        <v>0.82090474653005796</v>
      </c>
    </row>
    <row r="10" spans="2:8" ht="17.25" x14ac:dyDescent="0.25">
      <c r="B10" s="102"/>
      <c r="C10" s="25" t="s">
        <v>245</v>
      </c>
      <c r="D10" s="46">
        <v>38220</v>
      </c>
      <c r="E10" s="79">
        <v>1.3547593964627422E-5</v>
      </c>
      <c r="F10" s="46">
        <v>229441</v>
      </c>
      <c r="G10" s="77">
        <f t="shared" si="0"/>
        <v>3.9086139779985241E-4</v>
      </c>
      <c r="H10" s="78">
        <f t="shared" si="1"/>
        <v>5.0031658817373099</v>
      </c>
    </row>
    <row r="11" spans="2:8" ht="17.25" x14ac:dyDescent="0.25">
      <c r="B11" s="102" t="s">
        <v>242</v>
      </c>
      <c r="C11" s="25" t="s">
        <v>240</v>
      </c>
      <c r="D11" s="46">
        <v>55340095</v>
      </c>
      <c r="E11" s="79">
        <v>1.9616042308317851E-2</v>
      </c>
      <c r="F11" s="46">
        <v>1770505</v>
      </c>
      <c r="G11" s="77">
        <f t="shared" si="0"/>
        <v>3.0161220492920956E-3</v>
      </c>
      <c r="H11" s="78">
        <f t="shared" si="1"/>
        <v>-0.96800683121342668</v>
      </c>
    </row>
    <row r="12" spans="2:8" ht="17.25" x14ac:dyDescent="0.25">
      <c r="B12" s="102"/>
      <c r="C12" s="25" t="s">
        <v>238</v>
      </c>
      <c r="D12" s="46">
        <v>100037</v>
      </c>
      <c r="E12" s="79">
        <v>3.5459462518038552E-5</v>
      </c>
      <c r="F12" s="46">
        <v>2000</v>
      </c>
      <c r="G12" s="77">
        <f t="shared" si="0"/>
        <v>3.4070754381287774E-6</v>
      </c>
      <c r="H12" s="78">
        <f t="shared" si="1"/>
        <v>-0.98000739726301267</v>
      </c>
    </row>
    <row r="13" spans="2:8" ht="17.25" x14ac:dyDescent="0.25">
      <c r="B13" s="102"/>
      <c r="C13" s="25" t="s">
        <v>241</v>
      </c>
      <c r="D13" s="46">
        <v>610030225</v>
      </c>
      <c r="E13" s="79">
        <v>0.21623343261251463</v>
      </c>
      <c r="F13" s="46">
        <v>25985992</v>
      </c>
      <c r="G13" s="77">
        <f t="shared" si="0"/>
        <v>4.426811753930545E-2</v>
      </c>
      <c r="H13" s="78">
        <f t="shared" si="1"/>
        <v>-0.95740212380460332</v>
      </c>
    </row>
    <row r="14" spans="2:8" ht="17.25" x14ac:dyDescent="0.25">
      <c r="B14" s="102"/>
      <c r="C14" s="25" t="s">
        <v>245</v>
      </c>
      <c r="D14" s="46">
        <v>6120751</v>
      </c>
      <c r="E14" s="79">
        <v>2.1695826610828692E-3</v>
      </c>
      <c r="F14" s="46">
        <v>206189</v>
      </c>
      <c r="G14" s="77">
        <f t="shared" si="0"/>
        <v>3.5125073875616724E-4</v>
      </c>
      <c r="H14" s="78">
        <f t="shared" si="1"/>
        <v>-0.9663131207265252</v>
      </c>
    </row>
    <row r="15" spans="2:8" ht="17.25" x14ac:dyDescent="0.25">
      <c r="B15" s="102" t="s">
        <v>230</v>
      </c>
      <c r="C15" s="25" t="s">
        <v>240</v>
      </c>
      <c r="D15" s="46">
        <v>67132265</v>
      </c>
      <c r="E15" s="79">
        <v>2.3795935848921212E-2</v>
      </c>
      <c r="F15" s="46">
        <v>6657002</v>
      </c>
      <c r="G15" s="77">
        <f t="shared" si="0"/>
        <v>1.1340454002887074E-2</v>
      </c>
      <c r="H15" s="78">
        <f t="shared" si="1"/>
        <v>-0.90083751829317837</v>
      </c>
    </row>
    <row r="16" spans="2:8" ht="17.25" x14ac:dyDescent="0.25">
      <c r="B16" s="102"/>
      <c r="C16" s="25" t="s">
        <v>238</v>
      </c>
      <c r="D16" s="46">
        <v>129936</v>
      </c>
      <c r="E16" s="79">
        <v>4.6057565918048896E-5</v>
      </c>
      <c r="F16" s="46">
        <v>14586</v>
      </c>
      <c r="G16" s="77">
        <f t="shared" si="0"/>
        <v>2.4847801170273174E-5</v>
      </c>
      <c r="H16" s="78">
        <f t="shared" si="1"/>
        <v>-0.88774473586996672</v>
      </c>
    </row>
    <row r="17" spans="2:8" ht="17.25" x14ac:dyDescent="0.25">
      <c r="B17" s="102"/>
      <c r="C17" s="25" t="s">
        <v>241</v>
      </c>
      <c r="D17" s="46">
        <v>955163761</v>
      </c>
      <c r="E17" s="79">
        <v>0.33857066467175378</v>
      </c>
      <c r="F17" s="46">
        <v>109826533</v>
      </c>
      <c r="G17" s="77">
        <f t="shared" si="0"/>
        <v>0.18709364151956981</v>
      </c>
      <c r="H17" s="78">
        <f t="shared" si="1"/>
        <v>-0.88501811156966625</v>
      </c>
    </row>
    <row r="18" spans="2:8" ht="17.25" x14ac:dyDescent="0.25">
      <c r="B18" s="102"/>
      <c r="C18" s="25" t="s">
        <v>243</v>
      </c>
      <c r="D18" s="46">
        <v>3398547</v>
      </c>
      <c r="E18" s="79">
        <v>1.2046607751361234E-3</v>
      </c>
      <c r="F18" s="46"/>
      <c r="G18" s="77">
        <f t="shared" si="0"/>
        <v>0</v>
      </c>
      <c r="H18" s="78">
        <f t="shared" si="1"/>
        <v>-1</v>
      </c>
    </row>
    <row r="19" spans="2:8" ht="17.25" x14ac:dyDescent="0.25">
      <c r="B19" s="102"/>
      <c r="C19" s="25" t="s">
        <v>244</v>
      </c>
      <c r="D19" s="46">
        <v>4564321</v>
      </c>
      <c r="E19" s="79">
        <v>1.6178850767195761E-3</v>
      </c>
      <c r="F19" s="46"/>
      <c r="G19" s="77">
        <f t="shared" si="0"/>
        <v>0</v>
      </c>
      <c r="H19" s="78">
        <f t="shared" si="1"/>
        <v>-1</v>
      </c>
    </row>
    <row r="20" spans="2:8" ht="17.25" x14ac:dyDescent="0.25">
      <c r="B20" s="102"/>
      <c r="C20" s="25" t="s">
        <v>245</v>
      </c>
      <c r="D20" s="46">
        <v>94760</v>
      </c>
      <c r="E20" s="79">
        <v>3.3588958767349412E-5</v>
      </c>
      <c r="F20" s="46">
        <v>8555803</v>
      </c>
      <c r="G20" s="77">
        <f t="shared" si="0"/>
        <v>1.4575133127384255E-2</v>
      </c>
      <c r="H20" s="78">
        <f t="shared" si="1"/>
        <v>89.289183199662304</v>
      </c>
    </row>
    <row r="21" spans="2:8" ht="17.25" x14ac:dyDescent="0.25">
      <c r="B21" s="102" t="s">
        <v>246</v>
      </c>
      <c r="C21" s="102"/>
      <c r="D21" s="57">
        <f>SUM(D5:D20)</f>
        <v>2821165153</v>
      </c>
      <c r="E21" s="100">
        <v>1</v>
      </c>
      <c r="F21" s="57">
        <f>SUM(F5:F20)</f>
        <v>587013712</v>
      </c>
      <c r="G21" s="81">
        <f t="shared" si="0"/>
        <v>1</v>
      </c>
      <c r="H21" s="82">
        <f t="shared" si="1"/>
        <v>-0.79192508053781419</v>
      </c>
    </row>
    <row r="22" spans="2:8" x14ac:dyDescent="0.25">
      <c r="B22" s="4"/>
      <c r="C22" s="4"/>
      <c r="D22" s="4"/>
      <c r="E22" s="4"/>
      <c r="F22" s="4"/>
      <c r="G22" s="4"/>
      <c r="H22" s="4"/>
    </row>
  </sheetData>
  <mergeCells count="7">
    <mergeCell ref="B21:C21"/>
    <mergeCell ref="B3:H3"/>
    <mergeCell ref="B4:C4"/>
    <mergeCell ref="B5:B6"/>
    <mergeCell ref="B7:B10"/>
    <mergeCell ref="B11:B14"/>
    <mergeCell ref="B15:B20"/>
  </mergeCells>
  <pageMargins left="0.7" right="0.7" top="0.75" bottom="0.75" header="0.3" footer="0.3"/>
  <pageSetup paperSize="9" scale="9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330E2-3E73-40B9-88AF-5AEC2718392A}">
  <sheetPr>
    <pageSetUpPr fitToPage="1"/>
  </sheetPr>
  <dimension ref="B2:D16"/>
  <sheetViews>
    <sheetView topLeftCell="A10" workbookViewId="0">
      <selection activeCell="B16" sqref="B16"/>
    </sheetView>
  </sheetViews>
  <sheetFormatPr defaultRowHeight="15" x14ac:dyDescent="0.25"/>
  <cols>
    <col min="2" max="2" width="45.42578125" customWidth="1"/>
    <col min="3" max="4" width="19.5703125" customWidth="1"/>
  </cols>
  <sheetData>
    <row r="2" spans="2:4" ht="36.6" customHeight="1" x14ac:dyDescent="0.25">
      <c r="B2" s="101" t="s">
        <v>48</v>
      </c>
      <c r="C2" s="101"/>
      <c r="D2" s="101"/>
    </row>
    <row r="3" spans="2:4" ht="34.5" x14ac:dyDescent="0.25">
      <c r="B3" s="97" t="s">
        <v>19</v>
      </c>
      <c r="C3" s="97" t="s">
        <v>3</v>
      </c>
      <c r="D3" s="97" t="s">
        <v>2</v>
      </c>
    </row>
    <row r="4" spans="2:4" ht="17.25" x14ac:dyDescent="0.4">
      <c r="B4" s="6" t="s">
        <v>26</v>
      </c>
      <c r="C4" s="86">
        <v>1689</v>
      </c>
      <c r="D4" s="86">
        <v>8027</v>
      </c>
    </row>
    <row r="5" spans="2:4" ht="17.25" x14ac:dyDescent="0.4">
      <c r="B5" s="6" t="s">
        <v>27</v>
      </c>
      <c r="C5" s="87">
        <v>116</v>
      </c>
      <c r="D5" s="87"/>
    </row>
    <row r="6" spans="2:4" ht="17.25" x14ac:dyDescent="0.4">
      <c r="B6" s="6" t="s">
        <v>28</v>
      </c>
      <c r="C6" s="87">
        <v>392</v>
      </c>
      <c r="D6" s="87"/>
    </row>
    <row r="7" spans="2:4" ht="17.25" x14ac:dyDescent="0.4">
      <c r="B7" s="6" t="s">
        <v>29</v>
      </c>
      <c r="C7" s="87">
        <v>15</v>
      </c>
      <c r="D7" s="87"/>
    </row>
    <row r="8" spans="2:4" ht="17.25" x14ac:dyDescent="0.4">
      <c r="B8" s="6" t="s">
        <v>30</v>
      </c>
      <c r="C8" s="86">
        <v>7636</v>
      </c>
      <c r="D8" s="87"/>
    </row>
    <row r="9" spans="2:4" ht="17.25" x14ac:dyDescent="0.4">
      <c r="B9" s="6" t="s">
        <v>31</v>
      </c>
      <c r="C9" s="86">
        <v>403</v>
      </c>
      <c r="D9" s="87"/>
    </row>
    <row r="10" spans="2:4" ht="17.25" x14ac:dyDescent="0.4">
      <c r="B10" s="10" t="s">
        <v>32</v>
      </c>
      <c r="C10" s="86">
        <v>6</v>
      </c>
      <c r="D10" s="87"/>
    </row>
    <row r="11" spans="2:4" ht="17.25" x14ac:dyDescent="0.4">
      <c r="B11" s="10" t="s">
        <v>33</v>
      </c>
      <c r="C11" s="86">
        <v>316</v>
      </c>
      <c r="D11" s="87"/>
    </row>
    <row r="12" spans="2:4" ht="17.25" x14ac:dyDescent="0.4">
      <c r="B12" s="11" t="s">
        <v>34</v>
      </c>
      <c r="C12" s="87">
        <v>190</v>
      </c>
      <c r="D12" s="87"/>
    </row>
    <row r="13" spans="2:4" s="4" customFormat="1" ht="17.25" x14ac:dyDescent="0.4">
      <c r="B13" s="12" t="s">
        <v>51</v>
      </c>
      <c r="C13" s="86">
        <v>12319</v>
      </c>
      <c r="D13" s="87"/>
    </row>
    <row r="14" spans="2:4" s="4" customFormat="1" ht="17.25" x14ac:dyDescent="0.4">
      <c r="B14" s="13" t="s">
        <v>34</v>
      </c>
      <c r="C14" s="87">
        <v>534</v>
      </c>
      <c r="D14" s="87"/>
    </row>
    <row r="15" spans="2:4" ht="17.25" x14ac:dyDescent="0.4">
      <c r="B15" s="8" t="s">
        <v>67</v>
      </c>
      <c r="C15" s="89">
        <f>SUM(C4:C14)</f>
        <v>23616</v>
      </c>
      <c r="D15" s="89">
        <f>SUM(D4:D14)</f>
        <v>8027</v>
      </c>
    </row>
    <row r="16" spans="2:4" ht="15.75" x14ac:dyDescent="0.3">
      <c r="B16" s="15" t="s">
        <v>302</v>
      </c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05734-0D6C-4968-9DB9-D90BEAE980F0}">
  <sheetPr>
    <pageSetUpPr fitToPage="1"/>
  </sheetPr>
  <dimension ref="B2:F30"/>
  <sheetViews>
    <sheetView topLeftCell="A19" workbookViewId="0">
      <selection activeCell="B2" sqref="B2:F29"/>
    </sheetView>
  </sheetViews>
  <sheetFormatPr defaultRowHeight="15" x14ac:dyDescent="0.25"/>
  <cols>
    <col min="2" max="2" width="23.5703125" customWidth="1"/>
    <col min="3" max="3" width="17.42578125" customWidth="1"/>
    <col min="4" max="4" width="14.42578125" customWidth="1"/>
    <col min="5" max="5" width="13.140625" customWidth="1"/>
    <col min="6" max="6" width="16.140625" customWidth="1"/>
  </cols>
  <sheetData>
    <row r="2" spans="2:6" ht="36.6" customHeight="1" x14ac:dyDescent="0.25">
      <c r="B2" s="101" t="s">
        <v>216</v>
      </c>
      <c r="C2" s="101"/>
      <c r="D2" s="101"/>
      <c r="E2" s="101"/>
      <c r="F2" s="101"/>
    </row>
    <row r="3" spans="2:6" x14ac:dyDescent="0.25">
      <c r="B3" s="107" t="s">
        <v>217</v>
      </c>
      <c r="C3" s="107">
        <v>2021</v>
      </c>
      <c r="D3" s="107" t="s">
        <v>218</v>
      </c>
      <c r="E3" s="107" t="s">
        <v>219</v>
      </c>
      <c r="F3" s="107" t="s">
        <v>220</v>
      </c>
    </row>
    <row r="4" spans="2:6" x14ac:dyDescent="0.25">
      <c r="B4" s="107"/>
      <c r="C4" s="107"/>
      <c r="D4" s="107"/>
      <c r="E4" s="107"/>
      <c r="F4" s="107"/>
    </row>
    <row r="5" spans="2:6" ht="17.25" x14ac:dyDescent="0.4">
      <c r="B5" s="63" t="s">
        <v>68</v>
      </c>
      <c r="C5" s="64">
        <v>185982</v>
      </c>
      <c r="D5" s="64">
        <v>154542</v>
      </c>
      <c r="E5" s="65">
        <v>7.2225776706810798</v>
      </c>
      <c r="F5" s="65">
        <v>-16.904861760815564</v>
      </c>
    </row>
    <row r="6" spans="2:6" s="4" customFormat="1" ht="17.25" x14ac:dyDescent="0.4">
      <c r="B6" s="63" t="s">
        <v>97</v>
      </c>
      <c r="C6" s="64">
        <v>3815</v>
      </c>
      <c r="D6" s="64">
        <v>3102</v>
      </c>
      <c r="E6" s="65">
        <v>0.14497312015149738</v>
      </c>
      <c r="F6" s="65">
        <v>-18.689384010484929</v>
      </c>
    </row>
    <row r="7" spans="2:6" s="4" customFormat="1" ht="17.25" x14ac:dyDescent="0.4">
      <c r="B7" s="63" t="s">
        <v>70</v>
      </c>
      <c r="C7" s="64">
        <v>44465</v>
      </c>
      <c r="D7" s="64">
        <v>35955</v>
      </c>
      <c r="E7" s="65">
        <v>1.6803702563014469</v>
      </c>
      <c r="F7" s="65">
        <v>-19.138648375126504</v>
      </c>
    </row>
    <row r="8" spans="2:6" s="4" customFormat="1" ht="17.25" x14ac:dyDescent="0.4">
      <c r="B8" s="63" t="s">
        <v>71</v>
      </c>
      <c r="C8" s="64">
        <v>584219</v>
      </c>
      <c r="D8" s="64">
        <v>482394</v>
      </c>
      <c r="E8" s="65">
        <v>22.544862450793495</v>
      </c>
      <c r="F8" s="65">
        <v>-17.429251701844688</v>
      </c>
    </row>
    <row r="9" spans="2:6" s="4" customFormat="1" ht="17.25" x14ac:dyDescent="0.4">
      <c r="B9" s="63" t="s">
        <v>221</v>
      </c>
      <c r="C9" s="64">
        <v>49579</v>
      </c>
      <c r="D9" s="64">
        <v>41373</v>
      </c>
      <c r="E9" s="65">
        <v>1.9335824951734046</v>
      </c>
      <c r="F9" s="65">
        <v>-16.551362472014361</v>
      </c>
    </row>
    <row r="10" spans="2:6" s="4" customFormat="1" ht="17.25" x14ac:dyDescent="0.4">
      <c r="B10" s="63" t="s">
        <v>98</v>
      </c>
      <c r="C10" s="64">
        <v>241729</v>
      </c>
      <c r="D10" s="64">
        <v>203569</v>
      </c>
      <c r="E10" s="65">
        <v>9.5138726937847107</v>
      </c>
      <c r="F10" s="65">
        <v>-15.78627305784577</v>
      </c>
    </row>
    <row r="11" spans="2:6" s="4" customFormat="1" ht="17.25" x14ac:dyDescent="0.4">
      <c r="B11" s="63" t="s">
        <v>222</v>
      </c>
      <c r="C11" s="64">
        <v>49958</v>
      </c>
      <c r="D11" s="64">
        <v>41550</v>
      </c>
      <c r="E11" s="65">
        <v>1.9418546558010046</v>
      </c>
      <c r="F11" s="65">
        <v>-16.830137315344889</v>
      </c>
    </row>
    <row r="12" spans="2:6" s="4" customFormat="1" ht="17.25" x14ac:dyDescent="0.4">
      <c r="B12" s="63" t="s">
        <v>223</v>
      </c>
      <c r="C12" s="64">
        <v>219627</v>
      </c>
      <c r="D12" s="64">
        <v>183400</v>
      </c>
      <c r="E12" s="65">
        <v>8.5712670005753129</v>
      </c>
      <c r="F12" s="65">
        <v>-16.494784338901866</v>
      </c>
    </row>
    <row r="13" spans="2:6" s="4" customFormat="1" ht="17.25" x14ac:dyDescent="0.4">
      <c r="B13" s="63" t="s">
        <v>76</v>
      </c>
      <c r="C13" s="64">
        <v>139973</v>
      </c>
      <c r="D13" s="64">
        <v>115816</v>
      </c>
      <c r="E13" s="65">
        <v>5.4127037019554551</v>
      </c>
      <c r="F13" s="65">
        <v>-17.258328391904154</v>
      </c>
    </row>
    <row r="14" spans="2:6" s="4" customFormat="1" ht="17.25" x14ac:dyDescent="0.4">
      <c r="B14" s="63" t="s">
        <v>77</v>
      </c>
      <c r="C14" s="64">
        <v>36990</v>
      </c>
      <c r="D14" s="64">
        <v>31396</v>
      </c>
      <c r="E14" s="65">
        <v>1.4673037009272765</v>
      </c>
      <c r="F14" s="65">
        <v>-15.123006217896728</v>
      </c>
    </row>
    <row r="15" spans="2:6" s="4" customFormat="1" ht="17.25" x14ac:dyDescent="0.4">
      <c r="B15" s="63" t="s">
        <v>96</v>
      </c>
      <c r="C15" s="64">
        <v>65424</v>
      </c>
      <c r="D15" s="64">
        <v>55456</v>
      </c>
      <c r="E15" s="65">
        <v>2.5917567218315405</v>
      </c>
      <c r="F15" s="65">
        <v>-15.235999021765711</v>
      </c>
    </row>
    <row r="16" spans="2:6" ht="17.25" x14ac:dyDescent="0.4">
      <c r="B16" s="66" t="s">
        <v>79</v>
      </c>
      <c r="C16" s="67">
        <v>242686</v>
      </c>
      <c r="D16" s="64">
        <v>201610</v>
      </c>
      <c r="E16" s="68">
        <v>9.422318102431781</v>
      </c>
      <c r="F16" s="68">
        <v>-16.925574610813975</v>
      </c>
    </row>
    <row r="17" spans="2:6" ht="17.25" x14ac:dyDescent="0.4">
      <c r="B17" s="66" t="s">
        <v>80</v>
      </c>
      <c r="C17" s="67">
        <v>52265</v>
      </c>
      <c r="D17" s="64">
        <v>44079</v>
      </c>
      <c r="E17" s="68">
        <v>2.0600484084970514</v>
      </c>
      <c r="F17" s="68">
        <v>-15.662489237539463</v>
      </c>
    </row>
    <row r="18" spans="2:6" ht="17.25" x14ac:dyDescent="0.4">
      <c r="B18" s="66" t="s">
        <v>81</v>
      </c>
      <c r="C18" s="67">
        <v>8169</v>
      </c>
      <c r="D18" s="64">
        <v>6839</v>
      </c>
      <c r="E18" s="68">
        <v>0.31962320074664424</v>
      </c>
      <c r="F18" s="68">
        <v>-16.281062553556129</v>
      </c>
    </row>
    <row r="19" spans="2:6" ht="17.25" x14ac:dyDescent="0.25">
      <c r="B19" s="66" t="s">
        <v>82</v>
      </c>
      <c r="C19" s="67">
        <v>230294</v>
      </c>
      <c r="D19" s="67">
        <v>190635</v>
      </c>
      <c r="E19" s="68">
        <v>8.9093974081498075</v>
      </c>
      <c r="F19" s="68">
        <v>-17.221030508827845</v>
      </c>
    </row>
    <row r="20" spans="2:6" ht="17.25" x14ac:dyDescent="0.4">
      <c r="B20" s="66" t="s">
        <v>83</v>
      </c>
      <c r="C20" s="67">
        <v>151216</v>
      </c>
      <c r="D20" s="64">
        <v>129238</v>
      </c>
      <c r="E20" s="68">
        <v>6.0399858485297289</v>
      </c>
      <c r="F20" s="68">
        <v>-14.534176277642578</v>
      </c>
    </row>
    <row r="21" spans="2:6" ht="17.25" x14ac:dyDescent="0.4">
      <c r="B21" s="66" t="s">
        <v>84</v>
      </c>
      <c r="C21" s="67">
        <v>19275</v>
      </c>
      <c r="D21" s="64">
        <v>16187</v>
      </c>
      <c r="E21" s="68">
        <v>0.75650544677378728</v>
      </c>
      <c r="F21" s="68">
        <v>-16.020752269779507</v>
      </c>
    </row>
    <row r="22" spans="2:6" ht="17.25" x14ac:dyDescent="0.4">
      <c r="B22" s="66" t="s">
        <v>85</v>
      </c>
      <c r="C22" s="67">
        <v>45867</v>
      </c>
      <c r="D22" s="64">
        <v>37527</v>
      </c>
      <c r="E22" s="68">
        <v>1.7538382591635211</v>
      </c>
      <c r="F22" s="68">
        <v>-18.183007390934659</v>
      </c>
    </row>
    <row r="23" spans="2:6" ht="17.25" x14ac:dyDescent="0.4">
      <c r="B23" s="66" t="s">
        <v>86</v>
      </c>
      <c r="C23" s="67">
        <v>155404</v>
      </c>
      <c r="D23" s="64">
        <v>128154</v>
      </c>
      <c r="E23" s="68">
        <v>5.9893247066070261</v>
      </c>
      <c r="F23" s="68">
        <v>-17.53494118555507</v>
      </c>
    </row>
    <row r="24" spans="2:6" ht="17.25" x14ac:dyDescent="0.4">
      <c r="B24" s="66" t="s">
        <v>87</v>
      </c>
      <c r="C24" s="67">
        <v>45184</v>
      </c>
      <c r="D24" s="64">
        <v>36885</v>
      </c>
      <c r="E24" s="68">
        <v>1.7238341511244297</v>
      </c>
      <c r="F24" s="68">
        <v>-18.367121104815865</v>
      </c>
    </row>
    <row r="25" spans="2:6" ht="17.25" x14ac:dyDescent="0.4">
      <c r="B25" s="69" t="s">
        <v>88</v>
      </c>
      <c r="C25" s="70">
        <v>2572121</v>
      </c>
      <c r="D25" s="71">
        <v>2139707</v>
      </c>
      <c r="E25" s="72">
        <v>100</v>
      </c>
      <c r="F25" s="73">
        <v>-16.811573016977039</v>
      </c>
    </row>
    <row r="26" spans="2:6" ht="17.25" x14ac:dyDescent="0.25">
      <c r="B26" s="66" t="s">
        <v>224</v>
      </c>
      <c r="C26" s="67">
        <v>1379374</v>
      </c>
      <c r="D26" s="67">
        <v>1145885</v>
      </c>
      <c r="E26" s="68">
        <v>53.553360343261943</v>
      </c>
      <c r="F26" s="68">
        <v>-16.927171311043995</v>
      </c>
    </row>
    <row r="27" spans="2:6" ht="17.25" x14ac:dyDescent="0.25">
      <c r="B27" s="66" t="s">
        <v>91</v>
      </c>
      <c r="C27" s="67">
        <v>485073</v>
      </c>
      <c r="D27" s="67">
        <v>404278</v>
      </c>
      <c r="E27" s="68">
        <v>18.894082227146054</v>
      </c>
      <c r="F27" s="68">
        <v>-16.656255862519661</v>
      </c>
    </row>
    <row r="28" spans="2:6" s="4" customFormat="1" ht="17.25" x14ac:dyDescent="0.4">
      <c r="B28" s="63" t="s">
        <v>225</v>
      </c>
      <c r="C28" s="64">
        <v>707674</v>
      </c>
      <c r="D28" s="64">
        <v>589544</v>
      </c>
      <c r="E28" s="65">
        <v>27.552557429591996</v>
      </c>
      <c r="F28" s="65">
        <v>-16.692714441960561</v>
      </c>
    </row>
    <row r="29" spans="2:6" ht="17.25" x14ac:dyDescent="0.25">
      <c r="B29" s="69" t="s">
        <v>67</v>
      </c>
      <c r="C29" s="70">
        <v>2572121</v>
      </c>
      <c r="D29" s="70">
        <v>2139707</v>
      </c>
      <c r="E29" s="73">
        <v>100</v>
      </c>
      <c r="F29" s="73">
        <v>-16.811573016977039</v>
      </c>
    </row>
    <row r="30" spans="2:6" x14ac:dyDescent="0.25">
      <c r="B30" s="112" t="s">
        <v>300</v>
      </c>
      <c r="C30" s="112"/>
      <c r="D30" s="112"/>
      <c r="E30" s="112"/>
      <c r="F30" s="112"/>
    </row>
  </sheetData>
  <mergeCells count="7">
    <mergeCell ref="B30:F30"/>
    <mergeCell ref="B2:F2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9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68BF6-ED8C-4C53-998A-A354A54CC9B6}">
  <sheetPr>
    <pageSetUpPr fitToPage="1"/>
  </sheetPr>
  <dimension ref="B2:H9"/>
  <sheetViews>
    <sheetView workbookViewId="0">
      <selection activeCell="B2" sqref="B2:H8"/>
    </sheetView>
  </sheetViews>
  <sheetFormatPr defaultRowHeight="15" x14ac:dyDescent="0.25"/>
  <cols>
    <col min="2" max="2" width="24.85546875" customWidth="1"/>
    <col min="3" max="3" width="16.140625" customWidth="1"/>
    <col min="4" max="4" width="15.140625" customWidth="1"/>
    <col min="5" max="5" width="14.140625" customWidth="1"/>
    <col min="6" max="6" width="14.42578125" customWidth="1"/>
    <col min="7" max="8" width="15.140625" customWidth="1"/>
  </cols>
  <sheetData>
    <row r="2" spans="2:8" ht="32.450000000000003" customHeight="1" x14ac:dyDescent="0.25">
      <c r="B2" s="101" t="s">
        <v>52</v>
      </c>
      <c r="C2" s="113"/>
      <c r="D2" s="113"/>
      <c r="E2" s="113"/>
      <c r="F2" s="113"/>
      <c r="G2" s="113"/>
      <c r="H2" s="113"/>
    </row>
    <row r="3" spans="2:8" ht="17.25" x14ac:dyDescent="0.25">
      <c r="B3" s="114" t="s">
        <v>53</v>
      </c>
      <c r="C3" s="115" t="s">
        <v>54</v>
      </c>
      <c r="D3" s="115"/>
      <c r="E3" s="115"/>
      <c r="F3" s="115" t="s">
        <v>55</v>
      </c>
      <c r="G3" s="115"/>
      <c r="H3" s="115"/>
    </row>
    <row r="4" spans="2:8" ht="34.5" x14ac:dyDescent="0.25">
      <c r="B4" s="114"/>
      <c r="C4" s="98">
        <v>2021</v>
      </c>
      <c r="D4" s="98">
        <v>2022</v>
      </c>
      <c r="E4" s="97" t="s">
        <v>56</v>
      </c>
      <c r="F4" s="98">
        <v>2021</v>
      </c>
      <c r="G4" s="98">
        <v>2022</v>
      </c>
      <c r="H4" s="98" t="s">
        <v>57</v>
      </c>
    </row>
    <row r="5" spans="2:8" ht="17.25" x14ac:dyDescent="0.4">
      <c r="B5" s="6" t="s">
        <v>58</v>
      </c>
      <c r="C5" s="16">
        <v>28870</v>
      </c>
      <c r="D5" s="16">
        <v>16297</v>
      </c>
      <c r="E5" s="23">
        <f>D5/C5-1</f>
        <v>-0.43550398337374441</v>
      </c>
      <c r="F5" s="16">
        <v>28333</v>
      </c>
      <c r="G5" s="16">
        <v>17510</v>
      </c>
      <c r="H5" s="23">
        <f>G5/F5-1</f>
        <v>-0.38199272932622741</v>
      </c>
    </row>
    <row r="6" spans="2:8" ht="17.25" x14ac:dyDescent="0.4">
      <c r="B6" s="6" t="s">
        <v>59</v>
      </c>
      <c r="C6" s="16">
        <v>150462</v>
      </c>
      <c r="D6" s="16">
        <v>103942</v>
      </c>
      <c r="E6" s="23">
        <f t="shared" ref="E6:E8" si="0">D6/C6-1</f>
        <v>-0.30918105568183329</v>
      </c>
      <c r="F6" s="16">
        <v>149178</v>
      </c>
      <c r="G6" s="16">
        <v>108328</v>
      </c>
      <c r="H6" s="23">
        <f t="shared" ref="H6:H8" si="1">G6/F6-1</f>
        <v>-0.27383394334285216</v>
      </c>
    </row>
    <row r="7" spans="2:8" ht="17.25" x14ac:dyDescent="0.4">
      <c r="B7" s="6" t="s">
        <v>60</v>
      </c>
      <c r="C7" s="16">
        <v>15950</v>
      </c>
      <c r="D7" s="16">
        <v>8465</v>
      </c>
      <c r="E7" s="23">
        <f t="shared" si="0"/>
        <v>-0.4692789968652038</v>
      </c>
      <c r="F7" s="16">
        <v>14604</v>
      </c>
      <c r="G7" s="16">
        <v>9989</v>
      </c>
      <c r="H7" s="23">
        <f t="shared" si="1"/>
        <v>-0.31600931251711861</v>
      </c>
    </row>
    <row r="8" spans="2:8" ht="17.25" x14ac:dyDescent="0.4">
      <c r="B8" s="6" t="s">
        <v>61</v>
      </c>
      <c r="C8" s="16">
        <v>19087</v>
      </c>
      <c r="D8" s="16">
        <v>14740</v>
      </c>
      <c r="E8" s="23">
        <f t="shared" si="0"/>
        <v>-0.22774663383454707</v>
      </c>
      <c r="F8" s="16">
        <v>18553</v>
      </c>
      <c r="G8" s="16">
        <v>14995</v>
      </c>
      <c r="H8" s="23">
        <f t="shared" si="1"/>
        <v>-0.19177491510806877</v>
      </c>
    </row>
    <row r="9" spans="2:8" x14ac:dyDescent="0.25">
      <c r="B9" s="24" t="s">
        <v>296</v>
      </c>
    </row>
  </sheetData>
  <mergeCells count="4">
    <mergeCell ref="B2:H2"/>
    <mergeCell ref="B3:B4"/>
    <mergeCell ref="C3:E3"/>
    <mergeCell ref="F3:H3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5B4C-5AA6-4B9E-889C-1F540D82A466}">
  <sheetPr>
    <pageSetUpPr fitToPage="1"/>
  </sheetPr>
  <dimension ref="B2:D7"/>
  <sheetViews>
    <sheetView tabSelected="1" workbookViewId="0">
      <selection activeCell="B7" sqref="B7"/>
    </sheetView>
  </sheetViews>
  <sheetFormatPr defaultRowHeight="15" x14ac:dyDescent="0.25"/>
  <cols>
    <col min="2" max="2" width="36" customWidth="1"/>
    <col min="3" max="3" width="34.42578125" customWidth="1"/>
    <col min="4" max="4" width="32.42578125" customWidth="1"/>
  </cols>
  <sheetData>
    <row r="2" spans="2:4" ht="41.25" customHeight="1" x14ac:dyDescent="0.25">
      <c r="B2" s="101" t="s">
        <v>49</v>
      </c>
      <c r="C2" s="101"/>
      <c r="D2" s="101"/>
    </row>
    <row r="3" spans="2:4" ht="17.25" x14ac:dyDescent="0.25">
      <c r="B3" s="97" t="s">
        <v>19</v>
      </c>
      <c r="C3" s="97" t="s">
        <v>3</v>
      </c>
      <c r="D3" s="97" t="s">
        <v>2</v>
      </c>
    </row>
    <row r="4" spans="2:4" ht="17.25" x14ac:dyDescent="0.4">
      <c r="B4" s="6" t="s">
        <v>35</v>
      </c>
      <c r="C4" s="86">
        <v>3502</v>
      </c>
      <c r="D4" s="27">
        <v>5824</v>
      </c>
    </row>
    <row r="5" spans="2:4" ht="17.25" x14ac:dyDescent="0.4">
      <c r="B5" s="6" t="s">
        <v>36</v>
      </c>
      <c r="C5" s="87">
        <v>74</v>
      </c>
      <c r="D5" s="87"/>
    </row>
    <row r="6" spans="2:4" ht="17.25" x14ac:dyDescent="0.4">
      <c r="B6" s="8" t="s">
        <v>195</v>
      </c>
      <c r="C6" s="89">
        <f>+C4+C5</f>
        <v>3576</v>
      </c>
      <c r="D6" s="89">
        <f>SUM(D4:D5)</f>
        <v>5824</v>
      </c>
    </row>
    <row r="7" spans="2:4" x14ac:dyDescent="0.25">
      <c r="B7" s="9" t="s">
        <v>302</v>
      </c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D458-4FBC-4C00-A0D6-F32DC6B1CB2B}">
  <sheetPr>
    <pageSetUpPr fitToPage="1"/>
  </sheetPr>
  <dimension ref="B2:H30"/>
  <sheetViews>
    <sheetView topLeftCell="A13" workbookViewId="0">
      <selection activeCell="B2" sqref="B2:H29"/>
    </sheetView>
  </sheetViews>
  <sheetFormatPr defaultRowHeight="15" x14ac:dyDescent="0.25"/>
  <cols>
    <col min="2" max="2" width="26.28515625" customWidth="1"/>
    <col min="3" max="3" width="14.42578125" customWidth="1"/>
    <col min="4" max="4" width="15" customWidth="1"/>
    <col min="5" max="5" width="13.85546875" customWidth="1"/>
    <col min="6" max="6" width="14.85546875" customWidth="1"/>
    <col min="7" max="7" width="11.85546875" customWidth="1"/>
    <col min="8" max="8" width="13.85546875" customWidth="1"/>
  </cols>
  <sheetData>
    <row r="2" spans="2:8" ht="41.1" customHeight="1" x14ac:dyDescent="0.25">
      <c r="B2" s="101" t="s">
        <v>297</v>
      </c>
      <c r="C2" s="101"/>
      <c r="D2" s="101"/>
      <c r="E2" s="101"/>
      <c r="F2" s="101"/>
      <c r="G2" s="101"/>
      <c r="H2" s="101"/>
    </row>
    <row r="3" spans="2:8" ht="17.25" x14ac:dyDescent="0.25">
      <c r="B3" s="103" t="s">
        <v>62</v>
      </c>
      <c r="C3" s="107" t="s">
        <v>63</v>
      </c>
      <c r="D3" s="107"/>
      <c r="E3" s="107"/>
      <c r="F3" s="107" t="s">
        <v>64</v>
      </c>
      <c r="G3" s="107"/>
      <c r="H3" s="107"/>
    </row>
    <row r="4" spans="2:8" ht="17.25" x14ac:dyDescent="0.25">
      <c r="B4" s="103"/>
      <c r="C4" s="97" t="s">
        <v>65</v>
      </c>
      <c r="D4" s="97" t="s">
        <v>66</v>
      </c>
      <c r="E4" s="97" t="s">
        <v>67</v>
      </c>
      <c r="F4" s="97" t="s">
        <v>65</v>
      </c>
      <c r="G4" s="97" t="s">
        <v>66</v>
      </c>
      <c r="H4" s="97" t="s">
        <v>67</v>
      </c>
    </row>
    <row r="5" spans="2:8" ht="17.25" x14ac:dyDescent="0.25">
      <c r="B5" s="25" t="s">
        <v>68</v>
      </c>
      <c r="C5" s="26">
        <v>381426</v>
      </c>
      <c r="D5" s="26">
        <v>325719</v>
      </c>
      <c r="E5" s="27">
        <f>SUM(C5:D5)</f>
        <v>707145</v>
      </c>
      <c r="F5" s="26">
        <v>39976</v>
      </c>
      <c r="G5" s="26">
        <v>107817</v>
      </c>
      <c r="H5" s="27">
        <f>SUM(F5:G5)</f>
        <v>147793</v>
      </c>
    </row>
    <row r="6" spans="2:8" ht="17.25" x14ac:dyDescent="0.25">
      <c r="B6" s="25" t="s">
        <v>69</v>
      </c>
      <c r="C6" s="26">
        <v>8334</v>
      </c>
      <c r="D6" s="26">
        <v>7614</v>
      </c>
      <c r="E6" s="27">
        <f t="shared" ref="E6:E24" si="0">SUM(C6:D6)</f>
        <v>15948</v>
      </c>
      <c r="F6" s="26">
        <v>2252</v>
      </c>
      <c r="G6" s="26">
        <v>5074</v>
      </c>
      <c r="H6" s="27">
        <f t="shared" ref="H6:H24" si="1">SUM(F6:G6)</f>
        <v>7326</v>
      </c>
    </row>
    <row r="7" spans="2:8" ht="17.25" x14ac:dyDescent="0.25">
      <c r="B7" s="25" t="s">
        <v>70</v>
      </c>
      <c r="C7" s="26">
        <v>123632</v>
      </c>
      <c r="D7" s="26">
        <v>103541</v>
      </c>
      <c r="E7" s="27">
        <f t="shared" si="0"/>
        <v>227173</v>
      </c>
      <c r="F7" s="26">
        <v>17694</v>
      </c>
      <c r="G7" s="26">
        <v>43422</v>
      </c>
      <c r="H7" s="27">
        <f t="shared" si="1"/>
        <v>61116</v>
      </c>
    </row>
    <row r="8" spans="2:8" ht="17.25" x14ac:dyDescent="0.25">
      <c r="B8" s="25" t="s">
        <v>71</v>
      </c>
      <c r="C8" s="26">
        <v>1004313</v>
      </c>
      <c r="D8" s="26">
        <v>842959</v>
      </c>
      <c r="E8" s="27">
        <f t="shared" si="0"/>
        <v>1847272</v>
      </c>
      <c r="F8" s="26">
        <v>72389</v>
      </c>
      <c r="G8" s="26">
        <v>201916</v>
      </c>
      <c r="H8" s="27">
        <f t="shared" si="1"/>
        <v>274305</v>
      </c>
    </row>
    <row r="9" spans="2:8" ht="17.25" x14ac:dyDescent="0.25">
      <c r="B9" s="25" t="s">
        <v>72</v>
      </c>
      <c r="C9" s="26">
        <v>110283</v>
      </c>
      <c r="D9" s="26">
        <v>90345</v>
      </c>
      <c r="E9" s="27">
        <f t="shared" si="0"/>
        <v>200628</v>
      </c>
      <c r="F9" s="26">
        <v>18041</v>
      </c>
      <c r="G9" s="26">
        <v>48560</v>
      </c>
      <c r="H9" s="27">
        <f t="shared" si="1"/>
        <v>66601</v>
      </c>
    </row>
    <row r="10" spans="2:8" ht="17.25" x14ac:dyDescent="0.25">
      <c r="B10" s="25" t="s">
        <v>73</v>
      </c>
      <c r="C10" s="26">
        <v>549978</v>
      </c>
      <c r="D10" s="26">
        <v>447543</v>
      </c>
      <c r="E10" s="27">
        <f t="shared" si="0"/>
        <v>997521</v>
      </c>
      <c r="F10" s="26">
        <v>48839</v>
      </c>
      <c r="G10" s="26">
        <v>123913</v>
      </c>
      <c r="H10" s="27">
        <f t="shared" si="1"/>
        <v>172752</v>
      </c>
    </row>
    <row r="11" spans="2:8" ht="17.25" x14ac:dyDescent="0.25">
      <c r="B11" s="25" t="s">
        <v>74</v>
      </c>
      <c r="C11" s="26">
        <v>119080</v>
      </c>
      <c r="D11" s="26">
        <v>98229</v>
      </c>
      <c r="E11" s="27">
        <f t="shared" si="0"/>
        <v>217309</v>
      </c>
      <c r="F11" s="26">
        <v>15501</v>
      </c>
      <c r="G11" s="26">
        <v>37364</v>
      </c>
      <c r="H11" s="27">
        <f t="shared" si="1"/>
        <v>52865</v>
      </c>
    </row>
    <row r="12" spans="2:8" ht="17.25" x14ac:dyDescent="0.25">
      <c r="B12" s="25" t="s">
        <v>75</v>
      </c>
      <c r="C12" s="26">
        <v>499552</v>
      </c>
      <c r="D12" s="26">
        <v>420852</v>
      </c>
      <c r="E12" s="27">
        <f t="shared" si="0"/>
        <v>920404</v>
      </c>
      <c r="F12" s="26">
        <v>44983</v>
      </c>
      <c r="G12" s="26">
        <v>124314</v>
      </c>
      <c r="H12" s="27">
        <f t="shared" si="1"/>
        <v>169297</v>
      </c>
    </row>
    <row r="13" spans="2:8" ht="17.25" x14ac:dyDescent="0.25">
      <c r="B13" s="25" t="s">
        <v>76</v>
      </c>
      <c r="C13" s="26">
        <v>325835</v>
      </c>
      <c r="D13" s="26">
        <v>279029</v>
      </c>
      <c r="E13" s="27">
        <f t="shared" si="0"/>
        <v>604864</v>
      </c>
      <c r="F13" s="26">
        <v>39861</v>
      </c>
      <c r="G13" s="26">
        <v>102647</v>
      </c>
      <c r="H13" s="27">
        <f t="shared" si="1"/>
        <v>142508</v>
      </c>
    </row>
    <row r="14" spans="2:8" ht="17.25" x14ac:dyDescent="0.25">
      <c r="B14" s="25" t="s">
        <v>77</v>
      </c>
      <c r="C14" s="26">
        <v>76217</v>
      </c>
      <c r="D14" s="26">
        <v>59723</v>
      </c>
      <c r="E14" s="27">
        <f t="shared" si="0"/>
        <v>135940</v>
      </c>
      <c r="F14" s="26">
        <v>11251</v>
      </c>
      <c r="G14" s="26">
        <v>26922</v>
      </c>
      <c r="H14" s="27">
        <f t="shared" si="1"/>
        <v>38173</v>
      </c>
    </row>
    <row r="15" spans="2:8" ht="17.25" x14ac:dyDescent="0.25">
      <c r="B15" s="25" t="s">
        <v>78</v>
      </c>
      <c r="C15" s="26">
        <v>143151</v>
      </c>
      <c r="D15" s="26">
        <v>115294</v>
      </c>
      <c r="E15" s="27">
        <f t="shared" si="0"/>
        <v>258445</v>
      </c>
      <c r="F15" s="26">
        <v>18044</v>
      </c>
      <c r="G15" s="26">
        <v>43835</v>
      </c>
      <c r="H15" s="27">
        <f t="shared" si="1"/>
        <v>61879</v>
      </c>
    </row>
    <row r="16" spans="2:8" ht="17.25" x14ac:dyDescent="0.25">
      <c r="B16" s="25" t="s">
        <v>79</v>
      </c>
      <c r="C16" s="26">
        <v>484239</v>
      </c>
      <c r="D16" s="26">
        <v>425207</v>
      </c>
      <c r="E16" s="27">
        <f t="shared" si="0"/>
        <v>909446</v>
      </c>
      <c r="F16" s="26">
        <v>75290</v>
      </c>
      <c r="G16" s="26">
        <v>162735</v>
      </c>
      <c r="H16" s="27">
        <f t="shared" si="1"/>
        <v>238025</v>
      </c>
    </row>
    <row r="17" spans="2:8" ht="17.25" x14ac:dyDescent="0.25">
      <c r="B17" s="25" t="s">
        <v>80</v>
      </c>
      <c r="C17" s="26">
        <v>110508</v>
      </c>
      <c r="D17" s="26">
        <v>76965</v>
      </c>
      <c r="E17" s="27">
        <f t="shared" si="0"/>
        <v>187473</v>
      </c>
      <c r="F17" s="26">
        <v>15549</v>
      </c>
      <c r="G17" s="26">
        <v>37016</v>
      </c>
      <c r="H17" s="27">
        <f t="shared" si="1"/>
        <v>52565</v>
      </c>
    </row>
    <row r="18" spans="2:8" ht="17.25" x14ac:dyDescent="0.25">
      <c r="B18" s="25" t="s">
        <v>81</v>
      </c>
      <c r="C18" s="26">
        <v>19220</v>
      </c>
      <c r="D18" s="26">
        <v>12257</v>
      </c>
      <c r="E18" s="27">
        <f t="shared" si="0"/>
        <v>31477</v>
      </c>
      <c r="F18" s="26">
        <v>3909</v>
      </c>
      <c r="G18" s="26">
        <v>7872</v>
      </c>
      <c r="H18" s="27">
        <f t="shared" si="1"/>
        <v>11781</v>
      </c>
    </row>
    <row r="19" spans="2:8" ht="17.25" x14ac:dyDescent="0.25">
      <c r="B19" s="25" t="s">
        <v>82</v>
      </c>
      <c r="C19" s="26">
        <v>342297</v>
      </c>
      <c r="D19" s="26">
        <v>189847</v>
      </c>
      <c r="E19" s="27">
        <f t="shared" si="0"/>
        <v>532144</v>
      </c>
      <c r="F19" s="26">
        <v>83187</v>
      </c>
      <c r="G19" s="26">
        <v>151017</v>
      </c>
      <c r="H19" s="27">
        <f t="shared" si="1"/>
        <v>234204</v>
      </c>
    </row>
    <row r="20" spans="2:8" ht="17.25" x14ac:dyDescent="0.25">
      <c r="B20" s="25" t="s">
        <v>83</v>
      </c>
      <c r="C20" s="26">
        <v>250093</v>
      </c>
      <c r="D20" s="26">
        <v>173684</v>
      </c>
      <c r="E20" s="27">
        <f t="shared" si="0"/>
        <v>423777</v>
      </c>
      <c r="F20" s="26">
        <v>49428</v>
      </c>
      <c r="G20" s="26">
        <v>96227</v>
      </c>
      <c r="H20" s="27">
        <f t="shared" si="1"/>
        <v>145655</v>
      </c>
    </row>
    <row r="21" spans="2:8" ht="17.25" x14ac:dyDescent="0.25">
      <c r="B21" s="25" t="s">
        <v>84</v>
      </c>
      <c r="C21" s="26">
        <v>36660</v>
      </c>
      <c r="D21" s="26">
        <v>22007</v>
      </c>
      <c r="E21" s="27">
        <f t="shared" si="0"/>
        <v>58667</v>
      </c>
      <c r="F21" s="26">
        <v>7658</v>
      </c>
      <c r="G21" s="26">
        <v>15840</v>
      </c>
      <c r="H21" s="27">
        <f t="shared" si="1"/>
        <v>23498</v>
      </c>
    </row>
    <row r="22" spans="2:8" ht="17.25" x14ac:dyDescent="0.25">
      <c r="B22" s="25" t="s">
        <v>85</v>
      </c>
      <c r="C22" s="26">
        <v>104439</v>
      </c>
      <c r="D22" s="26">
        <v>83730</v>
      </c>
      <c r="E22" s="27">
        <f t="shared" si="0"/>
        <v>188169</v>
      </c>
      <c r="F22" s="26">
        <v>32493</v>
      </c>
      <c r="G22" s="26">
        <v>56645</v>
      </c>
      <c r="H22" s="27">
        <f t="shared" si="1"/>
        <v>89138</v>
      </c>
    </row>
    <row r="23" spans="2:8" ht="17.25" x14ac:dyDescent="0.25">
      <c r="B23" s="25" t="s">
        <v>86</v>
      </c>
      <c r="C23" s="26">
        <v>278170</v>
      </c>
      <c r="D23" s="26">
        <v>167711</v>
      </c>
      <c r="E23" s="27">
        <f t="shared" si="0"/>
        <v>445881</v>
      </c>
      <c r="F23" s="26">
        <v>79615</v>
      </c>
      <c r="G23" s="26">
        <v>144825</v>
      </c>
      <c r="H23" s="27">
        <f t="shared" si="1"/>
        <v>224440</v>
      </c>
    </row>
    <row r="24" spans="2:8" ht="17.25" x14ac:dyDescent="0.25">
      <c r="B24" s="25" t="s">
        <v>87</v>
      </c>
      <c r="C24" s="26">
        <v>100881</v>
      </c>
      <c r="D24" s="26">
        <v>82020</v>
      </c>
      <c r="E24" s="27">
        <f t="shared" si="0"/>
        <v>182901</v>
      </c>
      <c r="F24" s="26">
        <v>24805</v>
      </c>
      <c r="G24" s="26">
        <v>47969</v>
      </c>
      <c r="H24" s="27">
        <f t="shared" si="1"/>
        <v>72774</v>
      </c>
    </row>
    <row r="25" spans="2:8" ht="17.25" x14ac:dyDescent="0.25">
      <c r="B25" s="28" t="s">
        <v>88</v>
      </c>
      <c r="C25" s="29">
        <f t="shared" ref="C25:H25" si="2">SUM(C5:C24)</f>
        <v>5068308</v>
      </c>
      <c r="D25" s="29">
        <f t="shared" si="2"/>
        <v>4024276</v>
      </c>
      <c r="E25" s="29">
        <f t="shared" si="2"/>
        <v>9092584</v>
      </c>
      <c r="F25" s="29">
        <f t="shared" si="2"/>
        <v>700765</v>
      </c>
      <c r="G25" s="29">
        <f t="shared" si="2"/>
        <v>1585930</v>
      </c>
      <c r="H25" s="29">
        <f t="shared" si="2"/>
        <v>2286695</v>
      </c>
    </row>
    <row r="26" spans="2:8" ht="17.25" x14ac:dyDescent="0.25">
      <c r="B26" s="25" t="s">
        <v>89</v>
      </c>
      <c r="C26" s="27">
        <f>+C5+C6+C7+C8</f>
        <v>1517705</v>
      </c>
      <c r="D26" s="27">
        <f>+D5+D6+D7+D8</f>
        <v>1279833</v>
      </c>
      <c r="E26" s="27">
        <f>SUM(C26:D26)</f>
        <v>2797538</v>
      </c>
      <c r="F26" s="27">
        <f>+F5+F6+F7+F8</f>
        <v>132311</v>
      </c>
      <c r="G26" s="27">
        <f>+G5+G6+G7+G8</f>
        <v>358229</v>
      </c>
      <c r="H26" s="27">
        <f>SUM(F26:G26)</f>
        <v>490540</v>
      </c>
    </row>
    <row r="27" spans="2:8" ht="17.25" x14ac:dyDescent="0.25">
      <c r="B27" s="25" t="s">
        <v>90</v>
      </c>
      <c r="C27" s="27">
        <f>+C10+C9+C11+C12</f>
        <v>1278893</v>
      </c>
      <c r="D27" s="27">
        <f>+D10+D9+D11+D12</f>
        <v>1056969</v>
      </c>
      <c r="E27" s="27">
        <f t="shared" ref="E27:E28" si="3">SUM(C27:D27)</f>
        <v>2335862</v>
      </c>
      <c r="F27" s="27">
        <f>+F10+F9+F11+F12</f>
        <v>127364</v>
      </c>
      <c r="G27" s="27">
        <f>+G10+G9+G11+G12</f>
        <v>334151</v>
      </c>
      <c r="H27" s="27">
        <f t="shared" ref="H27:H28" si="4">SUM(F27:G27)</f>
        <v>461515</v>
      </c>
    </row>
    <row r="28" spans="2:8" ht="17.25" x14ac:dyDescent="0.25">
      <c r="B28" s="25" t="s">
        <v>91</v>
      </c>
      <c r="C28" s="27">
        <f>SUM(C13:C16)</f>
        <v>1029442</v>
      </c>
      <c r="D28" s="27">
        <f>SUM(D13:D16)</f>
        <v>879253</v>
      </c>
      <c r="E28" s="27">
        <f t="shared" si="3"/>
        <v>1908695</v>
      </c>
      <c r="F28" s="27">
        <f>SUM(F13:F16)</f>
        <v>144446</v>
      </c>
      <c r="G28" s="27">
        <f>SUM(G13:G16)</f>
        <v>336139</v>
      </c>
      <c r="H28" s="27">
        <f t="shared" si="4"/>
        <v>480585</v>
      </c>
    </row>
    <row r="29" spans="2:8" ht="17.25" x14ac:dyDescent="0.25">
      <c r="B29" s="25" t="s">
        <v>92</v>
      </c>
      <c r="C29" s="27">
        <f>SUM(C17:C24)</f>
        <v>1242268</v>
      </c>
      <c r="D29" s="27">
        <f>SUM(D17:D24)</f>
        <v>808221</v>
      </c>
      <c r="E29" s="27">
        <f>SUM(C29:D29)</f>
        <v>2050489</v>
      </c>
      <c r="F29" s="27">
        <f>SUM(F17:F24)</f>
        <v>296644</v>
      </c>
      <c r="G29" s="27">
        <f>SUM(G17:G24)</f>
        <v>557411</v>
      </c>
      <c r="H29" s="27">
        <f>SUM(F29:G29)</f>
        <v>854055</v>
      </c>
    </row>
    <row r="30" spans="2:8" ht="27" customHeight="1" x14ac:dyDescent="0.25">
      <c r="B30" s="116" t="s">
        <v>282</v>
      </c>
      <c r="C30" s="116"/>
      <c r="D30" s="116"/>
      <c r="E30" s="116"/>
      <c r="F30" s="116"/>
      <c r="G30" s="116"/>
      <c r="H30" s="116"/>
    </row>
  </sheetData>
  <mergeCells count="5">
    <mergeCell ref="B2:H2"/>
    <mergeCell ref="B3:B4"/>
    <mergeCell ref="C3:E3"/>
    <mergeCell ref="F3:H3"/>
    <mergeCell ref="B30:H30"/>
  </mergeCells>
  <pageMargins left="0.7" right="0.7" top="0.75" bottom="0.75" header="0.3" footer="0.3"/>
  <pageSetup paperSize="9" scale="8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C3D0A-FAED-4708-959A-366E914F6F08}">
  <sheetPr>
    <pageSetUpPr fitToPage="1"/>
  </sheetPr>
  <dimension ref="B2:E25"/>
  <sheetViews>
    <sheetView topLeftCell="A10" workbookViewId="0">
      <selection activeCell="B25" sqref="B25:E25"/>
    </sheetView>
  </sheetViews>
  <sheetFormatPr defaultRowHeight="15" x14ac:dyDescent="0.25"/>
  <cols>
    <col min="2" max="2" width="28.85546875" customWidth="1"/>
    <col min="3" max="4" width="24.42578125" customWidth="1"/>
    <col min="5" max="5" width="30" customWidth="1"/>
  </cols>
  <sheetData>
    <row r="2" spans="2:5" ht="42.6" customHeight="1" x14ac:dyDescent="0.25">
      <c r="B2" s="101" t="s">
        <v>93</v>
      </c>
      <c r="C2" s="101"/>
      <c r="D2" s="101"/>
      <c r="E2" s="101"/>
    </row>
    <row r="3" spans="2:5" ht="25.5" customHeight="1" x14ac:dyDescent="0.25">
      <c r="B3" s="97" t="s">
        <v>62</v>
      </c>
      <c r="C3" s="97" t="s">
        <v>94</v>
      </c>
      <c r="D3" s="97" t="s">
        <v>95</v>
      </c>
      <c r="E3" s="97" t="s">
        <v>283</v>
      </c>
    </row>
    <row r="4" spans="2:5" ht="17.25" x14ac:dyDescent="0.25">
      <c r="B4" s="25" t="s">
        <v>80</v>
      </c>
      <c r="C4" s="30">
        <v>2132000</v>
      </c>
      <c r="D4" s="27">
        <v>5514</v>
      </c>
      <c r="E4" s="31">
        <f>D4/$D$24</f>
        <v>1.4848565635022579E-2</v>
      </c>
    </row>
    <row r="5" spans="2:5" ht="17.25" x14ac:dyDescent="0.25">
      <c r="B5" s="25" t="s">
        <v>84</v>
      </c>
      <c r="C5" s="30">
        <v>884800</v>
      </c>
      <c r="D5" s="27">
        <v>2356</v>
      </c>
      <c r="E5" s="31">
        <f t="shared" ref="E5:E24" si="0">D5/$D$24</f>
        <v>6.3444360965022118E-3</v>
      </c>
    </row>
    <row r="6" spans="2:5" ht="17.25" x14ac:dyDescent="0.25">
      <c r="B6" s="25" t="s">
        <v>85</v>
      </c>
      <c r="C6" s="30">
        <v>8335711.4299999997</v>
      </c>
      <c r="D6" s="27">
        <v>21649</v>
      </c>
      <c r="E6" s="31">
        <f t="shared" si="0"/>
        <v>5.8298258511534973E-2</v>
      </c>
    </row>
    <row r="7" spans="2:5" ht="17.25" x14ac:dyDescent="0.25">
      <c r="B7" s="25" t="s">
        <v>82</v>
      </c>
      <c r="C7" s="30">
        <v>29578320</v>
      </c>
      <c r="D7" s="27">
        <v>75677</v>
      </c>
      <c r="E7" s="31">
        <f t="shared" si="0"/>
        <v>0.20378942719651863</v>
      </c>
    </row>
    <row r="8" spans="2:5" ht="17.25" x14ac:dyDescent="0.25">
      <c r="B8" s="25" t="s">
        <v>75</v>
      </c>
      <c r="C8" s="30">
        <v>6453040</v>
      </c>
      <c r="D8" s="27">
        <v>17341</v>
      </c>
      <c r="E8" s="31">
        <f t="shared" si="0"/>
        <v>4.669731169331276E-2</v>
      </c>
    </row>
    <row r="9" spans="2:5" ht="17.25" x14ac:dyDescent="0.25">
      <c r="B9" s="25" t="s">
        <v>74</v>
      </c>
      <c r="C9" s="30">
        <v>1536800</v>
      </c>
      <c r="D9" s="27">
        <v>4058</v>
      </c>
      <c r="E9" s="31">
        <f t="shared" si="0"/>
        <v>1.0927725670460941E-2</v>
      </c>
    </row>
    <row r="10" spans="2:5" ht="17.25" x14ac:dyDescent="0.25">
      <c r="B10" s="25" t="s">
        <v>79</v>
      </c>
      <c r="C10" s="30">
        <v>11459760</v>
      </c>
      <c r="D10" s="27">
        <v>29929</v>
      </c>
      <c r="E10" s="31">
        <f t="shared" si="0"/>
        <v>8.0595342925388253E-2</v>
      </c>
    </row>
    <row r="11" spans="2:5" ht="17.25" x14ac:dyDescent="0.25">
      <c r="B11" s="25" t="s">
        <v>70</v>
      </c>
      <c r="C11" s="30">
        <v>2648400</v>
      </c>
      <c r="D11" s="27">
        <v>6950</v>
      </c>
      <c r="E11" s="31">
        <f t="shared" si="0"/>
        <v>1.8715547907763318E-2</v>
      </c>
    </row>
    <row r="12" spans="2:5" ht="17.25" x14ac:dyDescent="0.25">
      <c r="B12" s="25" t="s">
        <v>71</v>
      </c>
      <c r="C12" s="30">
        <v>14412720</v>
      </c>
      <c r="D12" s="27">
        <v>38619</v>
      </c>
      <c r="E12" s="31">
        <f t="shared" si="0"/>
        <v>0.10399651002157001</v>
      </c>
    </row>
    <row r="13" spans="2:5" ht="17.25" x14ac:dyDescent="0.25">
      <c r="B13" s="25" t="s">
        <v>96</v>
      </c>
      <c r="C13" s="30">
        <v>1908880</v>
      </c>
      <c r="D13" s="27">
        <v>5092</v>
      </c>
      <c r="E13" s="31">
        <f t="shared" si="0"/>
        <v>1.3712168337601555E-2</v>
      </c>
    </row>
    <row r="14" spans="2:5" ht="17.25" x14ac:dyDescent="0.25">
      <c r="B14" s="25" t="s">
        <v>81</v>
      </c>
      <c r="C14" s="30">
        <v>505280</v>
      </c>
      <c r="D14" s="27">
        <v>1330</v>
      </c>
      <c r="E14" s="31">
        <f t="shared" si="0"/>
        <v>3.5815365060899583E-3</v>
      </c>
    </row>
    <row r="15" spans="2:5" ht="17.25" x14ac:dyDescent="0.25">
      <c r="B15" s="25" t="s">
        <v>68</v>
      </c>
      <c r="C15" s="30">
        <v>7259920</v>
      </c>
      <c r="D15" s="27">
        <v>19115</v>
      </c>
      <c r="E15" s="31">
        <f t="shared" si="0"/>
        <v>5.1474488957826733E-2</v>
      </c>
    </row>
    <row r="16" spans="2:5" ht="17.25" x14ac:dyDescent="0.25">
      <c r="B16" s="25" t="s">
        <v>83</v>
      </c>
      <c r="C16" s="30">
        <v>11777440</v>
      </c>
      <c r="D16" s="27">
        <v>30501</v>
      </c>
      <c r="E16" s="31">
        <f t="shared" si="0"/>
        <v>8.2135672911466034E-2</v>
      </c>
    </row>
    <row r="17" spans="2:5" ht="17.25" x14ac:dyDescent="0.25">
      <c r="B17" s="25" t="s">
        <v>87</v>
      </c>
      <c r="C17" s="30">
        <v>2404720</v>
      </c>
      <c r="D17" s="27">
        <v>6182</v>
      </c>
      <c r="E17" s="31">
        <f t="shared" si="0"/>
        <v>1.6647412541840694E-2</v>
      </c>
    </row>
    <row r="18" spans="2:5" ht="17.25" x14ac:dyDescent="0.25">
      <c r="B18" s="25" t="s">
        <v>86</v>
      </c>
      <c r="C18" s="30">
        <v>28875840</v>
      </c>
      <c r="D18" s="27">
        <v>73896</v>
      </c>
      <c r="E18" s="31">
        <f t="shared" si="0"/>
        <v>0.19899339973986735</v>
      </c>
    </row>
    <row r="19" spans="2:5" ht="17.25" x14ac:dyDescent="0.25">
      <c r="B19" s="25" t="s">
        <v>76</v>
      </c>
      <c r="C19" s="30">
        <v>4637600</v>
      </c>
      <c r="D19" s="27">
        <v>12246</v>
      </c>
      <c r="E19" s="31">
        <f t="shared" si="0"/>
        <v>3.2977064701938071E-2</v>
      </c>
    </row>
    <row r="20" spans="2:5" ht="17.25" x14ac:dyDescent="0.25">
      <c r="B20" s="25" t="s">
        <v>72</v>
      </c>
      <c r="C20" s="30">
        <v>936000</v>
      </c>
      <c r="D20" s="27">
        <v>2574</v>
      </c>
      <c r="E20" s="31">
        <f t="shared" si="0"/>
        <v>6.9314849373500404E-3</v>
      </c>
    </row>
    <row r="21" spans="2:5" ht="17.25" x14ac:dyDescent="0.25">
      <c r="B21" s="25" t="s">
        <v>77</v>
      </c>
      <c r="C21" s="30">
        <v>1180640</v>
      </c>
      <c r="D21" s="27">
        <v>3143</v>
      </c>
      <c r="E21" s="31">
        <f t="shared" si="0"/>
        <v>8.4637362696546922E-3</v>
      </c>
    </row>
    <row r="22" spans="2:5" ht="17.25" x14ac:dyDescent="0.25">
      <c r="B22" s="25" t="s">
        <v>97</v>
      </c>
      <c r="C22" s="30">
        <v>156880</v>
      </c>
      <c r="D22" s="27">
        <v>419</v>
      </c>
      <c r="E22" s="31">
        <f t="shared" si="0"/>
        <v>1.1283186436478892E-3</v>
      </c>
    </row>
    <row r="23" spans="2:5" ht="17.25" x14ac:dyDescent="0.25">
      <c r="B23" s="25" t="s">
        <v>98</v>
      </c>
      <c r="C23" s="30">
        <v>5528000</v>
      </c>
      <c r="D23" s="27">
        <v>14758</v>
      </c>
      <c r="E23" s="31">
        <f t="shared" si="0"/>
        <v>3.9741590794643317E-2</v>
      </c>
    </row>
    <row r="24" spans="2:5" ht="17.25" x14ac:dyDescent="0.25">
      <c r="B24" s="28" t="s">
        <v>67</v>
      </c>
      <c r="C24" s="32">
        <f>SUM(C4:C23)</f>
        <v>142612751.43000001</v>
      </c>
      <c r="D24" s="29">
        <f>SUM(D4:D23)</f>
        <v>371349</v>
      </c>
      <c r="E24" s="33">
        <f t="shared" si="0"/>
        <v>1</v>
      </c>
    </row>
    <row r="25" spans="2:5" ht="27" customHeight="1" x14ac:dyDescent="0.25">
      <c r="B25" s="117" t="s">
        <v>99</v>
      </c>
      <c r="C25" s="118"/>
      <c r="D25" s="118"/>
      <c r="E25" s="118"/>
    </row>
  </sheetData>
  <mergeCells count="2">
    <mergeCell ref="B2:E2"/>
    <mergeCell ref="B25:E2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7845-6645-4181-BD89-356BE1B1235C}">
  <sheetPr>
    <pageSetUpPr fitToPage="1"/>
  </sheetPr>
  <dimension ref="B2:J18"/>
  <sheetViews>
    <sheetView workbookViewId="0">
      <selection activeCell="B16" sqref="B16"/>
    </sheetView>
  </sheetViews>
  <sheetFormatPr defaultRowHeight="15" x14ac:dyDescent="0.25"/>
  <cols>
    <col min="2" max="2" width="24.140625" customWidth="1"/>
    <col min="3" max="3" width="20.42578125" customWidth="1"/>
    <col min="4" max="4" width="16.42578125" customWidth="1"/>
    <col min="5" max="5" width="18.42578125" customWidth="1"/>
    <col min="6" max="6" width="16.85546875" customWidth="1"/>
    <col min="7" max="7" width="16.7109375" customWidth="1"/>
    <col min="8" max="8" width="14.7109375" customWidth="1"/>
    <col min="9" max="9" width="14.42578125" customWidth="1"/>
    <col min="10" max="10" width="15.85546875" customWidth="1"/>
  </cols>
  <sheetData>
    <row r="2" spans="2:10" ht="35.450000000000003" customHeight="1" x14ac:dyDescent="0.25">
      <c r="B2" s="101" t="s">
        <v>100</v>
      </c>
      <c r="C2" s="101"/>
      <c r="D2" s="101"/>
      <c r="E2" s="101"/>
      <c r="F2" s="101"/>
      <c r="G2" s="101"/>
      <c r="H2" s="101"/>
      <c r="I2" s="101"/>
      <c r="J2" s="101"/>
    </row>
    <row r="3" spans="2:10" ht="17.25" x14ac:dyDescent="0.25">
      <c r="B3" s="107" t="s">
        <v>101</v>
      </c>
      <c r="C3" s="107" t="s">
        <v>102</v>
      </c>
      <c r="D3" s="107"/>
      <c r="E3" s="107"/>
      <c r="F3" s="107"/>
      <c r="G3" s="107"/>
      <c r="H3" s="107"/>
      <c r="I3" s="107"/>
      <c r="J3" s="107"/>
    </row>
    <row r="4" spans="2:10" ht="17.25" x14ac:dyDescent="0.25">
      <c r="B4" s="107"/>
      <c r="C4" s="74" t="s">
        <v>103</v>
      </c>
      <c r="D4" s="74" t="s">
        <v>104</v>
      </c>
      <c r="E4" s="74" t="s">
        <v>105</v>
      </c>
      <c r="F4" s="74" t="s">
        <v>104</v>
      </c>
      <c r="G4" s="74" t="s">
        <v>106</v>
      </c>
      <c r="H4" s="74" t="s">
        <v>104</v>
      </c>
      <c r="I4" s="74" t="s">
        <v>107</v>
      </c>
      <c r="J4" s="74" t="s">
        <v>104</v>
      </c>
    </row>
    <row r="5" spans="2:10" ht="17.25" x14ac:dyDescent="0.4">
      <c r="B5" s="25" t="s">
        <v>108</v>
      </c>
      <c r="C5" s="86">
        <v>535032</v>
      </c>
      <c r="D5" s="87" t="s">
        <v>109</v>
      </c>
      <c r="E5" s="86">
        <v>202748</v>
      </c>
      <c r="F5" s="87" t="s">
        <v>110</v>
      </c>
      <c r="G5" s="86">
        <v>32564</v>
      </c>
      <c r="H5" s="87" t="s">
        <v>111</v>
      </c>
      <c r="I5" s="86">
        <v>23406</v>
      </c>
      <c r="J5" s="87" t="s">
        <v>112</v>
      </c>
    </row>
    <row r="6" spans="2:10" ht="17.25" x14ac:dyDescent="0.4">
      <c r="B6" s="25" t="s">
        <v>113</v>
      </c>
      <c r="C6" s="86">
        <v>1160830</v>
      </c>
      <c r="D6" s="87" t="s">
        <v>114</v>
      </c>
      <c r="E6" s="86">
        <v>852937</v>
      </c>
      <c r="F6" s="87" t="s">
        <v>115</v>
      </c>
      <c r="G6" s="86">
        <v>85431</v>
      </c>
      <c r="H6" s="87" t="s">
        <v>116</v>
      </c>
      <c r="I6" s="86">
        <v>33121</v>
      </c>
      <c r="J6" s="87" t="s">
        <v>117</v>
      </c>
    </row>
    <row r="7" spans="2:10" ht="17.25" x14ac:dyDescent="0.4">
      <c r="B7" s="25" t="s">
        <v>284</v>
      </c>
      <c r="C7" s="86">
        <v>1227025</v>
      </c>
      <c r="D7" s="87" t="s">
        <v>118</v>
      </c>
      <c r="E7" s="86">
        <v>979997</v>
      </c>
      <c r="F7" s="87" t="s">
        <v>119</v>
      </c>
      <c r="G7" s="86">
        <v>105765</v>
      </c>
      <c r="H7" s="87" t="s">
        <v>120</v>
      </c>
      <c r="I7" s="86">
        <v>20659</v>
      </c>
      <c r="J7" s="87" t="s">
        <v>121</v>
      </c>
    </row>
    <row r="8" spans="2:10" ht="17.25" x14ac:dyDescent="0.4">
      <c r="B8" s="25" t="s">
        <v>285</v>
      </c>
      <c r="C8" s="86">
        <v>1308715</v>
      </c>
      <c r="D8" s="87" t="s">
        <v>122</v>
      </c>
      <c r="E8" s="86">
        <v>1142732</v>
      </c>
      <c r="F8" s="87" t="s">
        <v>123</v>
      </c>
      <c r="G8" s="86">
        <v>142015</v>
      </c>
      <c r="H8" s="87" t="s">
        <v>124</v>
      </c>
      <c r="I8" s="86">
        <v>28779</v>
      </c>
      <c r="J8" s="87" t="s">
        <v>125</v>
      </c>
    </row>
    <row r="9" spans="2:10" ht="17.25" x14ac:dyDescent="0.4">
      <c r="B9" s="25" t="s">
        <v>286</v>
      </c>
      <c r="C9" s="86">
        <v>1098651</v>
      </c>
      <c r="D9" s="87" t="s">
        <v>126</v>
      </c>
      <c r="E9" s="86">
        <v>965845</v>
      </c>
      <c r="F9" s="87" t="s">
        <v>127</v>
      </c>
      <c r="G9" s="86">
        <v>149536</v>
      </c>
      <c r="H9" s="87" t="s">
        <v>128</v>
      </c>
      <c r="I9" s="86">
        <v>22280</v>
      </c>
      <c r="J9" s="87" t="s">
        <v>129</v>
      </c>
    </row>
    <row r="10" spans="2:10" ht="17.25" x14ac:dyDescent="0.4">
      <c r="B10" s="25" t="s">
        <v>287</v>
      </c>
      <c r="C10" s="86">
        <v>1648968</v>
      </c>
      <c r="D10" s="87" t="s">
        <v>130</v>
      </c>
      <c r="E10" s="86">
        <v>1488676</v>
      </c>
      <c r="F10" s="87" t="s">
        <v>131</v>
      </c>
      <c r="G10" s="86">
        <v>296124</v>
      </c>
      <c r="H10" s="87" t="s">
        <v>132</v>
      </c>
      <c r="I10" s="86">
        <v>33735</v>
      </c>
      <c r="J10" s="87" t="s">
        <v>133</v>
      </c>
    </row>
    <row r="11" spans="2:10" ht="17.25" x14ac:dyDescent="0.4">
      <c r="B11" s="25" t="s">
        <v>288</v>
      </c>
      <c r="C11" s="86">
        <v>1207299</v>
      </c>
      <c r="D11" s="87" t="s">
        <v>134</v>
      </c>
      <c r="E11" s="86">
        <v>1113685</v>
      </c>
      <c r="F11" s="87" t="s">
        <v>135</v>
      </c>
      <c r="G11" s="86">
        <v>277980</v>
      </c>
      <c r="H11" s="87" t="s">
        <v>136</v>
      </c>
      <c r="I11" s="86">
        <v>20795</v>
      </c>
      <c r="J11" s="87" t="s">
        <v>137</v>
      </c>
    </row>
    <row r="12" spans="2:10" ht="17.25" x14ac:dyDescent="0.4">
      <c r="B12" s="25" t="s">
        <v>289</v>
      </c>
      <c r="C12" s="86">
        <v>855626</v>
      </c>
      <c r="D12" s="87" t="s">
        <v>138</v>
      </c>
      <c r="E12" s="86">
        <v>778065</v>
      </c>
      <c r="F12" s="87" t="s">
        <v>139</v>
      </c>
      <c r="G12" s="86">
        <v>238528</v>
      </c>
      <c r="H12" s="87" t="s">
        <v>140</v>
      </c>
      <c r="I12" s="86">
        <v>12487</v>
      </c>
      <c r="J12" s="87" t="s">
        <v>141</v>
      </c>
    </row>
    <row r="13" spans="2:10" ht="17.25" x14ac:dyDescent="0.4">
      <c r="B13" s="25" t="s">
        <v>290</v>
      </c>
      <c r="C13" s="86">
        <v>591047</v>
      </c>
      <c r="D13" s="87" t="s">
        <v>142</v>
      </c>
      <c r="E13" s="86">
        <v>516561</v>
      </c>
      <c r="F13" s="87" t="s">
        <v>143</v>
      </c>
      <c r="G13" s="86">
        <v>187873</v>
      </c>
      <c r="H13" s="87" t="s">
        <v>144</v>
      </c>
      <c r="I13" s="86">
        <v>7907</v>
      </c>
      <c r="J13" s="87" t="s">
        <v>145</v>
      </c>
    </row>
    <row r="14" spans="2:10" ht="17.25" x14ac:dyDescent="0.4">
      <c r="B14" s="25" t="s">
        <v>291</v>
      </c>
      <c r="C14" s="86">
        <v>968438</v>
      </c>
      <c r="D14" s="87" t="s">
        <v>146</v>
      </c>
      <c r="E14" s="86">
        <v>743222</v>
      </c>
      <c r="F14" s="87" t="s">
        <v>147</v>
      </c>
      <c r="G14" s="86">
        <v>389890</v>
      </c>
      <c r="H14" s="87" t="s">
        <v>148</v>
      </c>
      <c r="I14" s="86">
        <v>11857</v>
      </c>
      <c r="J14" s="87" t="s">
        <v>149</v>
      </c>
    </row>
    <row r="15" spans="2:10" ht="17.25" x14ac:dyDescent="0.4">
      <c r="B15" s="25" t="s">
        <v>150</v>
      </c>
      <c r="C15" s="86">
        <v>307151</v>
      </c>
      <c r="D15" s="87" t="s">
        <v>151</v>
      </c>
      <c r="E15" s="86">
        <v>156348</v>
      </c>
      <c r="F15" s="87" t="s">
        <v>152</v>
      </c>
      <c r="G15" s="86">
        <v>166438</v>
      </c>
      <c r="H15" s="87" t="s">
        <v>153</v>
      </c>
      <c r="I15" s="86">
        <v>4567</v>
      </c>
      <c r="J15" s="87" t="s">
        <v>154</v>
      </c>
    </row>
    <row r="16" spans="2:10" ht="17.25" x14ac:dyDescent="0.4">
      <c r="B16" s="28" t="s">
        <v>67</v>
      </c>
      <c r="C16" s="89">
        <v>10908782</v>
      </c>
      <c r="D16" s="94" t="s">
        <v>155</v>
      </c>
      <c r="E16" s="89">
        <v>8940816</v>
      </c>
      <c r="F16" s="94" t="s">
        <v>155</v>
      </c>
      <c r="G16" s="89">
        <v>2072144</v>
      </c>
      <c r="H16" s="94" t="s">
        <v>155</v>
      </c>
      <c r="I16" s="89">
        <v>219593</v>
      </c>
      <c r="J16" s="94" t="s">
        <v>155</v>
      </c>
    </row>
    <row r="17" spans="2:7" x14ac:dyDescent="0.25">
      <c r="B17" s="34" t="s">
        <v>156</v>
      </c>
      <c r="C17" s="4"/>
      <c r="D17" s="4"/>
      <c r="E17" s="4"/>
      <c r="F17" s="4"/>
      <c r="G17" s="4"/>
    </row>
    <row r="18" spans="2:7" x14ac:dyDescent="0.25">
      <c r="B18" s="35" t="s">
        <v>157</v>
      </c>
      <c r="C18" s="4"/>
      <c r="D18" s="4"/>
      <c r="E18" s="4"/>
      <c r="F18" s="4"/>
      <c r="G18" s="4"/>
    </row>
  </sheetData>
  <mergeCells count="3">
    <mergeCell ref="B2:J2"/>
    <mergeCell ref="B3:B4"/>
    <mergeCell ref="C3:J3"/>
  </mergeCells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5A4C7-FA79-4A9D-88A1-E67F53219272}">
  <sheetPr>
    <pageSetUpPr fitToPage="1"/>
  </sheetPr>
  <dimension ref="B2:J26"/>
  <sheetViews>
    <sheetView topLeftCell="A19" workbookViewId="0">
      <selection activeCell="B2" sqref="B2:J25"/>
    </sheetView>
  </sheetViews>
  <sheetFormatPr defaultRowHeight="15" x14ac:dyDescent="0.25"/>
  <cols>
    <col min="2" max="2" width="27.7109375" customWidth="1"/>
    <col min="3" max="3" width="13.85546875" customWidth="1"/>
    <col min="4" max="4" width="15.140625" customWidth="1"/>
    <col min="5" max="5" width="16.85546875" customWidth="1"/>
    <col min="6" max="6" width="12.85546875" customWidth="1"/>
    <col min="7" max="7" width="14.7109375" customWidth="1"/>
    <col min="8" max="8" width="12.140625" customWidth="1"/>
    <col min="9" max="9" width="13.5703125" customWidth="1"/>
    <col min="10" max="10" width="13.85546875" customWidth="1"/>
  </cols>
  <sheetData>
    <row r="2" spans="2:10" ht="34.5" customHeight="1" x14ac:dyDescent="0.25">
      <c r="B2" s="101" t="s">
        <v>158</v>
      </c>
      <c r="C2" s="101"/>
      <c r="D2" s="101"/>
      <c r="E2" s="101"/>
      <c r="F2" s="101"/>
      <c r="G2" s="101"/>
      <c r="H2" s="101"/>
      <c r="I2" s="101"/>
      <c r="J2" s="101"/>
    </row>
    <row r="3" spans="2:10" ht="17.25" x14ac:dyDescent="0.25">
      <c r="B3" s="107" t="s">
        <v>159</v>
      </c>
      <c r="C3" s="107" t="s">
        <v>103</v>
      </c>
      <c r="D3" s="107"/>
      <c r="E3" s="107" t="s">
        <v>160</v>
      </c>
      <c r="F3" s="107"/>
      <c r="G3" s="107" t="s">
        <v>161</v>
      </c>
      <c r="H3" s="107"/>
      <c r="I3" s="107" t="s">
        <v>162</v>
      </c>
      <c r="J3" s="107"/>
    </row>
    <row r="4" spans="2:10" ht="17.25" x14ac:dyDescent="0.25">
      <c r="B4" s="107"/>
      <c r="C4" s="97" t="s">
        <v>163</v>
      </c>
      <c r="D4" s="97" t="s">
        <v>164</v>
      </c>
      <c r="E4" s="97" t="s">
        <v>163</v>
      </c>
      <c r="F4" s="97" t="s">
        <v>164</v>
      </c>
      <c r="G4" s="97" t="s">
        <v>163</v>
      </c>
      <c r="H4" s="97" t="s">
        <v>164</v>
      </c>
      <c r="I4" s="97" t="s">
        <v>163</v>
      </c>
      <c r="J4" s="97" t="s">
        <v>164</v>
      </c>
    </row>
    <row r="5" spans="2:10" s="4" customFormat="1" ht="17.25" x14ac:dyDescent="0.25">
      <c r="B5" s="36" t="s">
        <v>165</v>
      </c>
      <c r="C5" s="38">
        <v>229695</v>
      </c>
      <c r="D5" s="37">
        <f>C5/C25</f>
        <v>2.1055971234918803E-2</v>
      </c>
      <c r="E5" s="39">
        <v>188114</v>
      </c>
      <c r="F5" s="37">
        <f>E5/E25</f>
        <v>2.1039914030218272E-2</v>
      </c>
      <c r="G5" s="39">
        <v>56137</v>
      </c>
      <c r="H5" s="37">
        <f>G5/G25</f>
        <v>2.7091263927603488E-2</v>
      </c>
      <c r="I5" s="39">
        <v>4773</v>
      </c>
      <c r="J5" s="37">
        <f>I5/I25</f>
        <v>2.1735665526678903E-2</v>
      </c>
    </row>
    <row r="6" spans="2:10" s="4" customFormat="1" ht="17.25" x14ac:dyDescent="0.25">
      <c r="B6" s="36" t="s">
        <v>166</v>
      </c>
      <c r="C6" s="38">
        <v>110432</v>
      </c>
      <c r="D6" s="37">
        <f>C6/C25</f>
        <v>1.0123219989179361E-2</v>
      </c>
      <c r="E6" s="39">
        <v>82272</v>
      </c>
      <c r="F6" s="37">
        <f>E6/E25</f>
        <v>9.2018446638427627E-3</v>
      </c>
      <c r="G6" s="39">
        <v>28930</v>
      </c>
      <c r="H6" s="37">
        <f>G6/G25</f>
        <v>1.396138492305554E-2</v>
      </c>
      <c r="I6" s="39">
        <v>628</v>
      </c>
      <c r="J6" s="37">
        <f>I6/I25</f>
        <v>2.8598361514255918E-3</v>
      </c>
    </row>
    <row r="7" spans="2:10" s="4" customFormat="1" ht="17.25" x14ac:dyDescent="0.25">
      <c r="B7" s="36" t="s">
        <v>167</v>
      </c>
      <c r="C7" s="38">
        <v>464175</v>
      </c>
      <c r="D7" s="37">
        <f>C7/C25</f>
        <v>4.2550579890587234E-2</v>
      </c>
      <c r="E7" s="39">
        <v>337937</v>
      </c>
      <c r="F7" s="37">
        <f>E7/E25</f>
        <v>3.7797109346618923E-2</v>
      </c>
      <c r="G7" s="39">
        <v>100158</v>
      </c>
      <c r="H7" s="37">
        <f>G7/G25</f>
        <v>4.8335443868765877E-2</v>
      </c>
      <c r="I7" s="39">
        <v>1632</v>
      </c>
      <c r="J7" s="37">
        <f>I7/I25</f>
        <v>7.4319308903289267E-3</v>
      </c>
    </row>
    <row r="8" spans="2:10" s="4" customFormat="1" ht="17.25" x14ac:dyDescent="0.25">
      <c r="B8" s="36" t="s">
        <v>168</v>
      </c>
      <c r="C8" s="38">
        <v>1403732</v>
      </c>
      <c r="D8" s="37">
        <f>C8/C25</f>
        <v>0.12867907709586643</v>
      </c>
      <c r="E8" s="39">
        <v>1095305</v>
      </c>
      <c r="F8" s="37">
        <f>E8/E25</f>
        <v>0.1225061560376592</v>
      </c>
      <c r="G8" s="39">
        <v>281286</v>
      </c>
      <c r="H8" s="37">
        <f>G8/G25</f>
        <v>0.1357463573960111</v>
      </c>
      <c r="I8" s="39">
        <v>16425</v>
      </c>
      <c r="J8" s="37">
        <f>I8/I25</f>
        <v>7.479746622160087E-2</v>
      </c>
    </row>
    <row r="9" spans="2:10" s="4" customFormat="1" ht="17.25" x14ac:dyDescent="0.25">
      <c r="B9" s="36" t="s">
        <v>293</v>
      </c>
      <c r="C9" s="38">
        <v>681836</v>
      </c>
      <c r="D9" s="37">
        <f>C9/C25</f>
        <v>6.2503403221367881E-2</v>
      </c>
      <c r="E9" s="39">
        <v>617890</v>
      </c>
      <c r="F9" s="37">
        <f>E9/E25</f>
        <v>6.9108904601101293E-2</v>
      </c>
      <c r="G9" s="39">
        <v>104621</v>
      </c>
      <c r="H9" s="37">
        <f>G9/G25</f>
        <v>5.0489251712236213E-2</v>
      </c>
      <c r="I9" s="39">
        <v>17347</v>
      </c>
      <c r="J9" s="37">
        <f>I9/I25</f>
        <v>7.8996142864298957E-2</v>
      </c>
    </row>
    <row r="10" spans="2:10" s="4" customFormat="1" ht="17.25" x14ac:dyDescent="0.25">
      <c r="B10" s="36" t="s">
        <v>294</v>
      </c>
      <c r="C10" s="38">
        <v>194057</v>
      </c>
      <c r="D10" s="37">
        <f>C10/C25</f>
        <v>1.7789062060274006E-2</v>
      </c>
      <c r="E10" s="39">
        <v>158575</v>
      </c>
      <c r="F10" s="37">
        <f>E10/E25</f>
        <v>1.773607688604709E-2</v>
      </c>
      <c r="G10" s="39">
        <v>33030</v>
      </c>
      <c r="H10" s="37">
        <f>G10/G25</f>
        <v>1.5940011891065486E-2</v>
      </c>
      <c r="I10" s="39">
        <v>7696</v>
      </c>
      <c r="J10" s="37">
        <f>I10/I25</f>
        <v>3.5046654492629545E-2</v>
      </c>
    </row>
    <row r="11" spans="2:10" ht="17.25" x14ac:dyDescent="0.25">
      <c r="B11" s="36" t="s">
        <v>169</v>
      </c>
      <c r="C11" s="38">
        <v>1087382</v>
      </c>
      <c r="D11" s="37">
        <f>C11/C25</f>
        <v>9.9679505924676101E-2</v>
      </c>
      <c r="E11" s="39">
        <v>861718</v>
      </c>
      <c r="F11" s="37">
        <f>E11/E25</f>
        <v>9.6380240908659792E-2</v>
      </c>
      <c r="G11" s="39">
        <v>221329</v>
      </c>
      <c r="H11" s="37">
        <f>G11/G25</f>
        <v>0.10681159224455443</v>
      </c>
      <c r="I11" s="39">
        <v>21172</v>
      </c>
      <c r="J11" s="37">
        <f>I11/I25</f>
        <v>9.6414730888507369E-2</v>
      </c>
    </row>
    <row r="12" spans="2:10" s="4" customFormat="1" ht="17.25" x14ac:dyDescent="0.25">
      <c r="B12" s="36" t="s">
        <v>170</v>
      </c>
      <c r="C12" s="38">
        <v>241039</v>
      </c>
      <c r="D12" s="37">
        <f>C12/C25</f>
        <v>2.2095867347977069E-2</v>
      </c>
      <c r="E12" s="39">
        <v>176954</v>
      </c>
      <c r="F12" s="37">
        <f>E12/E25</f>
        <v>1.9791705812981723E-2</v>
      </c>
      <c r="G12" s="39">
        <v>43424</v>
      </c>
      <c r="H12" s="37">
        <f>G12/G25</f>
        <v>2.0956072550942405E-2</v>
      </c>
      <c r="I12" s="39">
        <v>6992</v>
      </c>
      <c r="J12" s="37">
        <f>I12/I25</f>
        <v>3.1840723520330794E-2</v>
      </c>
    </row>
    <row r="13" spans="2:10" s="4" customFormat="1" ht="17.25" x14ac:dyDescent="0.25">
      <c r="B13" s="36" t="s">
        <v>171</v>
      </c>
      <c r="C13" s="38">
        <v>1459013</v>
      </c>
      <c r="D13" s="37">
        <f>C13/C25</f>
        <v>0.13374664559251437</v>
      </c>
      <c r="E13" s="39">
        <v>1378790</v>
      </c>
      <c r="F13" s="37">
        <f>E13/E25</f>
        <v>0.1542129935343709</v>
      </c>
      <c r="G13" s="39">
        <v>249769</v>
      </c>
      <c r="H13" s="37">
        <f>G13/G25</f>
        <v>0.12053650711533562</v>
      </c>
      <c r="I13" s="39">
        <v>31933</v>
      </c>
      <c r="J13" s="37">
        <f>I13/I25</f>
        <v>0.14541902519661373</v>
      </c>
    </row>
    <row r="14" spans="2:10" s="4" customFormat="1" ht="17.25" x14ac:dyDescent="0.25">
      <c r="B14" s="36" t="s">
        <v>172</v>
      </c>
      <c r="C14" s="38">
        <v>243661</v>
      </c>
      <c r="D14" s="37">
        <f>C14/C25</f>
        <v>2.2336224154080628E-2</v>
      </c>
      <c r="E14" s="39">
        <v>210628</v>
      </c>
      <c r="F14" s="37">
        <f>E14/E25</f>
        <v>2.3558028707894224E-2</v>
      </c>
      <c r="G14" s="39">
        <v>53773</v>
      </c>
      <c r="H14" s="37">
        <f>G14/G25</f>
        <v>2.5950416573365557E-2</v>
      </c>
      <c r="I14" s="39">
        <v>5116</v>
      </c>
      <c r="J14" s="37">
        <f>I14/I25</f>
        <v>2.3297646099830139E-2</v>
      </c>
    </row>
    <row r="15" spans="2:10" s="4" customFormat="1" ht="17.25" x14ac:dyDescent="0.25">
      <c r="B15" s="36" t="s">
        <v>173</v>
      </c>
      <c r="C15" s="38">
        <v>54415</v>
      </c>
      <c r="D15" s="37">
        <f>C15/C25</f>
        <v>4.9881829153795541E-3</v>
      </c>
      <c r="E15" s="39">
        <v>41005</v>
      </c>
      <c r="F15" s="37">
        <f>E15/E25</f>
        <v>4.5862704254287304E-3</v>
      </c>
      <c r="G15" s="39">
        <v>13692</v>
      </c>
      <c r="H15" s="37">
        <f>G15/G25</f>
        <v>6.6076488892663834E-3</v>
      </c>
      <c r="I15" s="39">
        <v>688</v>
      </c>
      <c r="J15" s="37">
        <f>I15/I25</f>
        <v>3.1330689047465083E-3</v>
      </c>
    </row>
    <row r="16" spans="2:10" s="4" customFormat="1" ht="17.25" x14ac:dyDescent="0.25">
      <c r="B16" s="36" t="s">
        <v>174</v>
      </c>
      <c r="C16" s="38">
        <v>681821</v>
      </c>
      <c r="D16" s="37">
        <f>C16/C25</f>
        <v>6.2502028182431363E-2</v>
      </c>
      <c r="E16" s="39">
        <v>543193</v>
      </c>
      <c r="F16" s="37">
        <f>E16/E25</f>
        <v>6.0754298041699996E-2</v>
      </c>
      <c r="G16" s="39">
        <v>116812</v>
      </c>
      <c r="H16" s="37">
        <f>G16/G25</f>
        <v>5.637253009443359E-2</v>
      </c>
      <c r="I16" s="39">
        <v>11212</v>
      </c>
      <c r="J16" s="37">
        <f>I16/I25</f>
        <v>5.1058093837235252E-2</v>
      </c>
    </row>
    <row r="17" spans="2:10" s="4" customFormat="1" ht="17.25" x14ac:dyDescent="0.25">
      <c r="B17" s="36" t="s">
        <v>175</v>
      </c>
      <c r="C17" s="38">
        <v>862251</v>
      </c>
      <c r="D17" s="37">
        <f>C17/C25</f>
        <v>7.9041913203508882E-2</v>
      </c>
      <c r="E17" s="39">
        <v>668119</v>
      </c>
      <c r="F17" s="37">
        <f>E17/E25</f>
        <v>7.4726848198195778E-2</v>
      </c>
      <c r="G17" s="39">
        <v>182072</v>
      </c>
      <c r="H17" s="37">
        <f>G17/G25</f>
        <v>8.786648032183092E-2</v>
      </c>
      <c r="I17" s="39">
        <v>21177</v>
      </c>
      <c r="J17" s="37">
        <f>I17/I25</f>
        <v>9.643750028461745E-2</v>
      </c>
    </row>
    <row r="18" spans="2:10" s="4" customFormat="1" ht="17.25" x14ac:dyDescent="0.25">
      <c r="B18" s="36" t="s">
        <v>176</v>
      </c>
      <c r="C18" s="38">
        <v>365969</v>
      </c>
      <c r="D18" s="37">
        <f>C18/C25</f>
        <v>3.3548108303933476E-2</v>
      </c>
      <c r="E18" s="39">
        <v>225694</v>
      </c>
      <c r="F18" s="37">
        <f>E18/E25</f>
        <v>2.5243109801163562E-2</v>
      </c>
      <c r="G18" s="39">
        <v>67728</v>
      </c>
      <c r="H18" s="37">
        <f>G18/G25</f>
        <v>3.2684987143750628E-2</v>
      </c>
      <c r="I18" s="39">
        <v>21346</v>
      </c>
      <c r="J18" s="37">
        <f>I18/I25</f>
        <v>9.7207105873138036E-2</v>
      </c>
    </row>
    <row r="19" spans="2:10" s="4" customFormat="1" ht="17.25" x14ac:dyDescent="0.25">
      <c r="B19" s="36" t="s">
        <v>177</v>
      </c>
      <c r="C19" s="38">
        <v>1196365</v>
      </c>
      <c r="D19" s="37">
        <f>C19/C25</f>
        <v>0.10966989715258771</v>
      </c>
      <c r="E19" s="39">
        <v>912272</v>
      </c>
      <c r="F19" s="37">
        <f>E19/E25</f>
        <v>0.10203453465544979</v>
      </c>
      <c r="G19" s="39">
        <v>213866</v>
      </c>
      <c r="H19" s="37">
        <f>G19/G25</f>
        <v>0.10321000857083291</v>
      </c>
      <c r="I19" s="39">
        <v>6776</v>
      </c>
      <c r="J19" s="37">
        <f>I19/I25</f>
        <v>3.0857085608375495E-2</v>
      </c>
    </row>
    <row r="20" spans="2:10" s="4" customFormat="1" ht="17.25" x14ac:dyDescent="0.25">
      <c r="B20" s="36" t="s">
        <v>178</v>
      </c>
      <c r="C20" s="38">
        <v>606096</v>
      </c>
      <c r="D20" s="37">
        <f>C20/C25</f>
        <v>5.5560373284570176E-2</v>
      </c>
      <c r="E20" s="39">
        <v>471066</v>
      </c>
      <c r="F20" s="37">
        <f>E20/E25</f>
        <v>5.2687137281429347E-2</v>
      </c>
      <c r="G20" s="39">
        <v>123538</v>
      </c>
      <c r="H20" s="37">
        <f>G20/G25</f>
        <v>5.9618443505856739E-2</v>
      </c>
      <c r="I20" s="39">
        <v>20933</v>
      </c>
      <c r="J20" s="37">
        <f>I20/I25</f>
        <v>9.5326353754445731E-2</v>
      </c>
    </row>
    <row r="21" spans="2:10" s="4" customFormat="1" ht="17.25" x14ac:dyDescent="0.25">
      <c r="B21" s="36" t="s">
        <v>292</v>
      </c>
      <c r="C21" s="38">
        <v>159952</v>
      </c>
      <c r="D21" s="37">
        <f>C21/C25</f>
        <v>1.4662681864941476E-2</v>
      </c>
      <c r="E21" s="39">
        <v>176889</v>
      </c>
      <c r="F21" s="37">
        <f>E21/E25</f>
        <v>1.9784435783042623E-2</v>
      </c>
      <c r="G21" s="39">
        <v>22050</v>
      </c>
      <c r="H21" s="37">
        <f>G21/G25</f>
        <v>1.0641152352346169E-2</v>
      </c>
      <c r="I21" s="39">
        <v>87</v>
      </c>
      <c r="J21" s="37">
        <f>I21/I25</f>
        <v>3.961874923153288E-4</v>
      </c>
    </row>
    <row r="22" spans="2:10" s="4" customFormat="1" ht="17.25" x14ac:dyDescent="0.25">
      <c r="B22" s="36" t="s">
        <v>179</v>
      </c>
      <c r="C22" s="38">
        <v>146597</v>
      </c>
      <c r="D22" s="37">
        <f>C22/C25</f>
        <v>1.3438438865127198E-2</v>
      </c>
      <c r="E22" s="39">
        <v>122923</v>
      </c>
      <c r="F22" s="37">
        <f>E22/E25</f>
        <v>1.3748521387757002E-2</v>
      </c>
      <c r="G22" s="39">
        <v>33246</v>
      </c>
      <c r="H22" s="37">
        <f>G22/G25</f>
        <v>1.604425175084357E-2</v>
      </c>
      <c r="I22" s="39">
        <v>3845</v>
      </c>
      <c r="J22" s="37">
        <f>I22/I25</f>
        <v>1.7509665608648726E-2</v>
      </c>
    </row>
    <row r="23" spans="2:10" s="4" customFormat="1" ht="17.25" x14ac:dyDescent="0.25">
      <c r="B23" s="36" t="s">
        <v>180</v>
      </c>
      <c r="C23" s="38">
        <v>21895</v>
      </c>
      <c r="D23" s="37">
        <f>C23/C25</f>
        <v>2.0070985010058866E-3</v>
      </c>
      <c r="E23" s="39">
        <v>15891</v>
      </c>
      <c r="F23" s="37">
        <f>E23/E25</f>
        <v>1.7773545501887076E-3</v>
      </c>
      <c r="G23" s="39">
        <v>3454</v>
      </c>
      <c r="H23" s="37">
        <f>G23/G25</f>
        <v>1.6668725725625245E-3</v>
      </c>
      <c r="I23" s="39">
        <v>1042</v>
      </c>
      <c r="J23" s="37">
        <f>I23/I25</f>
        <v>4.7451421493399154E-3</v>
      </c>
    </row>
    <row r="24" spans="2:10" s="4" customFormat="1" ht="17.25" x14ac:dyDescent="0.25">
      <c r="B24" s="36" t="s">
        <v>181</v>
      </c>
      <c r="C24" s="38">
        <v>698399</v>
      </c>
      <c r="D24" s="37">
        <f>C24/C25</f>
        <v>6.4021721215072408E-2</v>
      </c>
      <c r="E24" s="39">
        <v>655581</v>
      </c>
      <c r="F24" s="37">
        <f>E24/E25</f>
        <v>7.3324515346250271E-2</v>
      </c>
      <c r="G24" s="39">
        <v>123229</v>
      </c>
      <c r="H24" s="37">
        <f>G24/G25</f>
        <v>5.9469322595340865E-2</v>
      </c>
      <c r="I24" s="39">
        <v>18773</v>
      </c>
      <c r="J24" s="37">
        <f>I24/I25</f>
        <v>8.5489974634892732E-2</v>
      </c>
    </row>
    <row r="25" spans="2:10" s="4" customFormat="1" ht="17.25" x14ac:dyDescent="0.25">
      <c r="B25" s="95" t="s">
        <v>182</v>
      </c>
      <c r="C25" s="41">
        <f>SUM(C5:C24)</f>
        <v>10908782</v>
      </c>
      <c r="D25" s="40">
        <f>C25/C25</f>
        <v>1</v>
      </c>
      <c r="E25" s="42">
        <f>SUM(E5:E24)</f>
        <v>8940816</v>
      </c>
      <c r="F25" s="40">
        <f>E25/E25</f>
        <v>1</v>
      </c>
      <c r="G25" s="42">
        <f>SUM(G5:G24)</f>
        <v>2072144</v>
      </c>
      <c r="H25" s="40">
        <f>G25/G25</f>
        <v>1</v>
      </c>
      <c r="I25" s="42">
        <f>SUM(I5:I24)</f>
        <v>219593</v>
      </c>
      <c r="J25" s="40">
        <f>I25/I25</f>
        <v>1</v>
      </c>
    </row>
    <row r="26" spans="2:10" x14ac:dyDescent="0.25">
      <c r="B26" s="34" t="s">
        <v>156</v>
      </c>
    </row>
  </sheetData>
  <mergeCells count="6">
    <mergeCell ref="B2:J2"/>
    <mergeCell ref="B3:B4"/>
    <mergeCell ref="C3:D3"/>
    <mergeCell ref="E3:F3"/>
    <mergeCell ref="G3:H3"/>
    <mergeCell ref="I3:J3"/>
  </mergeCells>
  <pageMargins left="0.7" right="0.7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AAF73-8CDD-4D02-9755-ACE003A83E16}">
  <sheetPr>
    <pageSetUpPr fitToPage="1"/>
  </sheetPr>
  <dimension ref="B3:G13"/>
  <sheetViews>
    <sheetView workbookViewId="0">
      <selection activeCell="B17" sqref="B17"/>
    </sheetView>
  </sheetViews>
  <sheetFormatPr defaultRowHeight="15" x14ac:dyDescent="0.25"/>
  <cols>
    <col min="2" max="2" width="21" customWidth="1"/>
    <col min="3" max="3" width="21.85546875" customWidth="1"/>
    <col min="4" max="4" width="14.42578125" customWidth="1"/>
    <col min="5" max="5" width="24.5703125" customWidth="1"/>
    <col min="6" max="6" width="14.5703125" customWidth="1"/>
    <col min="7" max="7" width="15.140625" customWidth="1"/>
  </cols>
  <sheetData>
    <row r="3" spans="2:7" ht="34.5" customHeight="1" x14ac:dyDescent="0.25">
      <c r="B3" s="101" t="s">
        <v>247</v>
      </c>
      <c r="C3" s="101"/>
      <c r="D3" s="101"/>
      <c r="E3" s="101"/>
      <c r="F3" s="101"/>
      <c r="G3" s="101"/>
    </row>
    <row r="4" spans="2:7" ht="17.25" x14ac:dyDescent="0.25">
      <c r="B4" s="103" t="s">
        <v>217</v>
      </c>
      <c r="C4" s="103">
        <v>2021</v>
      </c>
      <c r="D4" s="103"/>
      <c r="E4" s="103">
        <v>2022</v>
      </c>
      <c r="F4" s="103"/>
      <c r="G4" s="103" t="s">
        <v>248</v>
      </c>
    </row>
    <row r="5" spans="2:7" ht="17.25" x14ac:dyDescent="0.25">
      <c r="B5" s="103"/>
      <c r="C5" s="96" t="s">
        <v>249</v>
      </c>
      <c r="D5" s="96" t="s">
        <v>164</v>
      </c>
      <c r="E5" s="96" t="s">
        <v>249</v>
      </c>
      <c r="F5" s="96" t="s">
        <v>164</v>
      </c>
      <c r="G5" s="103"/>
    </row>
    <row r="6" spans="2:7" ht="23.1" customHeight="1" x14ac:dyDescent="0.25">
      <c r="B6" s="36" t="s">
        <v>89</v>
      </c>
      <c r="C6" s="46">
        <v>931101601</v>
      </c>
      <c r="D6" s="83">
        <f>+C6/C10</f>
        <v>0.33004150785354608</v>
      </c>
      <c r="E6" s="46">
        <v>164532086</v>
      </c>
      <c r="F6" s="83">
        <f>E6/$E$10</f>
        <v>0.28028661449734582</v>
      </c>
      <c r="G6" s="83">
        <f>(E6-C6)/C6</f>
        <v>-0.82329309086860869</v>
      </c>
    </row>
    <row r="7" spans="2:7" ht="17.25" x14ac:dyDescent="0.25">
      <c r="B7" s="36" t="s">
        <v>90</v>
      </c>
      <c r="C7" s="46">
        <v>553624406</v>
      </c>
      <c r="D7" s="83">
        <f>+C7/C10</f>
        <v>0.19623963007315651</v>
      </c>
      <c r="E7" s="46">
        <v>111298694</v>
      </c>
      <c r="F7" s="83">
        <f t="shared" ref="F7:F9" si="0">E7/$E$10</f>
        <v>0.18960152331160537</v>
      </c>
      <c r="G7" s="83">
        <f t="shared" ref="G7:G10" si="1">(E7-C7)/C7</f>
        <v>-0.79896353413292265</v>
      </c>
    </row>
    <row r="8" spans="2:7" ht="17.25" x14ac:dyDescent="0.25">
      <c r="B8" s="36" t="s">
        <v>91</v>
      </c>
      <c r="C8" s="46">
        <v>676393867</v>
      </c>
      <c r="D8" s="83">
        <f>+C8/C10</f>
        <v>0.23975691968289387</v>
      </c>
      <c r="E8" s="46">
        <v>152120907</v>
      </c>
      <c r="F8" s="83">
        <f t="shared" si="0"/>
        <v>0.25914370293278599</v>
      </c>
      <c r="G8" s="83">
        <f t="shared" si="1"/>
        <v>-0.77510010894288606</v>
      </c>
    </row>
    <row r="9" spans="2:7" ht="17.45" customHeight="1" x14ac:dyDescent="0.25">
      <c r="B9" s="36" t="s">
        <v>92</v>
      </c>
      <c r="C9" s="46">
        <v>660045279</v>
      </c>
      <c r="D9" s="83">
        <f>+C9/C10</f>
        <v>0.23396194239040355</v>
      </c>
      <c r="E9" s="46">
        <v>159062025</v>
      </c>
      <c r="F9" s="83">
        <f t="shared" si="0"/>
        <v>0.27096815925826279</v>
      </c>
      <c r="G9" s="83">
        <f t="shared" si="1"/>
        <v>-0.75901346458990426</v>
      </c>
    </row>
    <row r="10" spans="2:7" ht="17.25" x14ac:dyDescent="0.25">
      <c r="B10" s="95" t="s">
        <v>88</v>
      </c>
      <c r="C10" s="57">
        <f>SUM(C6:C9)</f>
        <v>2821165153</v>
      </c>
      <c r="D10" s="80">
        <f>SUM(D6:D9)</f>
        <v>1</v>
      </c>
      <c r="E10" s="57">
        <f>SUM(E6:E9)</f>
        <v>587013712</v>
      </c>
      <c r="F10" s="80">
        <f>SUM(F6:F9)</f>
        <v>1</v>
      </c>
      <c r="G10" s="80">
        <f t="shared" si="1"/>
        <v>-0.79192508053781419</v>
      </c>
    </row>
    <row r="11" spans="2:7" x14ac:dyDescent="0.25">
      <c r="B11" s="4"/>
      <c r="C11" s="4"/>
      <c r="D11" s="4"/>
      <c r="E11" s="4"/>
      <c r="F11" s="4"/>
      <c r="G11" s="4"/>
    </row>
    <row r="12" spans="2:7" x14ac:dyDescent="0.25">
      <c r="B12" s="4"/>
      <c r="C12" s="4"/>
      <c r="D12" s="4"/>
      <c r="E12" s="4"/>
      <c r="F12" s="4"/>
      <c r="G12" s="4"/>
    </row>
    <row r="13" spans="2:7" x14ac:dyDescent="0.25">
      <c r="B13" s="4"/>
      <c r="C13" s="4"/>
      <c r="D13" s="4"/>
      <c r="E13" s="4"/>
      <c r="F13" s="4"/>
      <c r="G13" s="4"/>
    </row>
  </sheetData>
  <mergeCells count="5">
    <mergeCell ref="B3:G3"/>
    <mergeCell ref="B4:B5"/>
    <mergeCell ref="C4:D4"/>
    <mergeCell ref="E4:F4"/>
    <mergeCell ref="G4:G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D2C16-1BD0-4E4E-A381-87CA759328D3}">
  <sheetPr>
    <pageSetUpPr fitToPage="1"/>
  </sheetPr>
  <dimension ref="B3:G27"/>
  <sheetViews>
    <sheetView topLeftCell="A10" workbookViewId="0">
      <selection activeCell="B22" sqref="B22"/>
    </sheetView>
  </sheetViews>
  <sheetFormatPr defaultRowHeight="15" x14ac:dyDescent="0.25"/>
  <cols>
    <col min="2" max="2" width="53.5703125" customWidth="1"/>
    <col min="3" max="3" width="19.5703125" customWidth="1"/>
    <col min="4" max="4" width="17.28515625" customWidth="1"/>
    <col min="5" max="5" width="18.5703125" customWidth="1"/>
    <col min="6" max="6" width="15.85546875" customWidth="1"/>
    <col min="7" max="7" width="17" customWidth="1"/>
  </cols>
  <sheetData>
    <row r="3" spans="2:7" ht="36.6" customHeight="1" x14ac:dyDescent="0.25">
      <c r="B3" s="101" t="s">
        <v>250</v>
      </c>
      <c r="C3" s="101"/>
      <c r="D3" s="101"/>
      <c r="E3" s="101"/>
      <c r="F3" s="101"/>
      <c r="G3" s="101"/>
    </row>
    <row r="4" spans="2:7" ht="25.5" customHeight="1" x14ac:dyDescent="0.25">
      <c r="B4" s="96" t="s">
        <v>251</v>
      </c>
      <c r="C4" s="96">
        <v>2021</v>
      </c>
      <c r="D4" s="96" t="s">
        <v>252</v>
      </c>
      <c r="E4" s="96">
        <v>2022</v>
      </c>
      <c r="F4" s="96" t="s">
        <v>252</v>
      </c>
      <c r="G4" s="96" t="s">
        <v>253</v>
      </c>
    </row>
    <row r="5" spans="2:7" ht="17.25" x14ac:dyDescent="0.25">
      <c r="B5" s="25" t="s">
        <v>254</v>
      </c>
      <c r="C5" s="46">
        <v>6079910</v>
      </c>
      <c r="D5" s="78">
        <v>2.155106018353687E-3</v>
      </c>
      <c r="E5" s="46">
        <v>1092597</v>
      </c>
      <c r="F5" s="78">
        <f>E5/$E$22</f>
        <v>1.8612802012365939E-3</v>
      </c>
      <c r="G5" s="84">
        <f>(E5-C5)/C5</f>
        <v>-0.82029388592923247</v>
      </c>
    </row>
    <row r="6" spans="2:7" ht="17.25" x14ac:dyDescent="0.25">
      <c r="B6" s="25" t="s">
        <v>255</v>
      </c>
      <c r="C6" s="46">
        <v>5349299</v>
      </c>
      <c r="D6" s="78">
        <v>1.8961311053738229E-3</v>
      </c>
      <c r="E6" s="46">
        <v>666133</v>
      </c>
      <c r="F6" s="78">
        <f t="shared" ref="F6:F21" si="0">E6/$E$22</f>
        <v>1.1347826914135184E-3</v>
      </c>
      <c r="G6" s="84">
        <f t="shared" ref="G6:G22" si="1">(E6-C6)/C6</f>
        <v>-0.87547284232943423</v>
      </c>
    </row>
    <row r="7" spans="2:7" ht="17.25" x14ac:dyDescent="0.25">
      <c r="B7" s="25" t="s">
        <v>256</v>
      </c>
      <c r="C7" s="46">
        <v>3066132</v>
      </c>
      <c r="D7" s="78">
        <v>1.0868317995277605E-3</v>
      </c>
      <c r="E7" s="46">
        <v>1117221</v>
      </c>
      <c r="F7" s="78">
        <f t="shared" si="0"/>
        <v>1.9032281140308354E-3</v>
      </c>
      <c r="G7" s="84">
        <f t="shared" si="1"/>
        <v>-0.6356252764068866</v>
      </c>
    </row>
    <row r="8" spans="2:7" ht="17.25" x14ac:dyDescent="0.25">
      <c r="B8" s="25" t="s">
        <v>257</v>
      </c>
      <c r="C8" s="46">
        <v>829890612</v>
      </c>
      <c r="D8" s="78">
        <v>0.29416590911648766</v>
      </c>
      <c r="E8" s="46">
        <v>315428086</v>
      </c>
      <c r="F8" s="78">
        <f t="shared" si="0"/>
        <v>0.53734364215328589</v>
      </c>
      <c r="G8" s="84">
        <f t="shared" si="1"/>
        <v>-0.61991606913128927</v>
      </c>
    </row>
    <row r="9" spans="2:7" ht="17.25" x14ac:dyDescent="0.25">
      <c r="B9" s="25" t="s">
        <v>258</v>
      </c>
      <c r="C9" s="46">
        <v>1366891</v>
      </c>
      <c r="D9" s="78">
        <v>4.8451293202259402E-4</v>
      </c>
      <c r="E9" s="46">
        <v>137689</v>
      </c>
      <c r="F9" s="78">
        <f t="shared" si="0"/>
        <v>2.3455840500025661E-4</v>
      </c>
      <c r="G9" s="84">
        <f t="shared" si="1"/>
        <v>-0.89926848592901698</v>
      </c>
    </row>
    <row r="10" spans="2:7" ht="17.25" x14ac:dyDescent="0.25">
      <c r="B10" s="25" t="s">
        <v>259</v>
      </c>
      <c r="C10" s="46">
        <v>100833350</v>
      </c>
      <c r="D10" s="78">
        <v>3.5741739505315659E-2</v>
      </c>
      <c r="E10" s="46">
        <v>22676913</v>
      </c>
      <c r="F10" s="78">
        <f t="shared" si="0"/>
        <v>3.8630976647441584E-2</v>
      </c>
      <c r="G10" s="84">
        <f t="shared" si="1"/>
        <v>-0.77510503221404425</v>
      </c>
    </row>
    <row r="11" spans="2:7" ht="35.450000000000003" customHeight="1" x14ac:dyDescent="0.25">
      <c r="B11" s="36" t="s">
        <v>273</v>
      </c>
      <c r="C11" s="46">
        <v>481473773</v>
      </c>
      <c r="D11" s="78">
        <v>0.17066486607067488</v>
      </c>
      <c r="E11" s="46">
        <v>38542196</v>
      </c>
      <c r="F11" s="78">
        <f t="shared" si="0"/>
        <v>6.5658084661572608E-2</v>
      </c>
      <c r="G11" s="84">
        <f t="shared" si="1"/>
        <v>-0.91994954209063429</v>
      </c>
    </row>
    <row r="12" spans="2:7" ht="17.25" x14ac:dyDescent="0.25">
      <c r="B12" s="25" t="s">
        <v>260</v>
      </c>
      <c r="C12" s="46">
        <v>564374271</v>
      </c>
      <c r="D12" s="78">
        <v>0.20005006456281008</v>
      </c>
      <c r="E12" s="46">
        <v>62241890</v>
      </c>
      <c r="F12" s="78">
        <f t="shared" si="0"/>
        <v>0.10603140732085659</v>
      </c>
      <c r="G12" s="84">
        <f t="shared" si="1"/>
        <v>-0.88971522410170256</v>
      </c>
    </row>
    <row r="13" spans="2:7" ht="17.25" x14ac:dyDescent="0.25">
      <c r="B13" s="25" t="s">
        <v>261</v>
      </c>
      <c r="C13" s="46">
        <v>271354081</v>
      </c>
      <c r="D13" s="78">
        <v>9.6185110152606515E-2</v>
      </c>
      <c r="E13" s="46">
        <v>80508981</v>
      </c>
      <c r="F13" s="78">
        <f t="shared" si="0"/>
        <v>0.13715008585693822</v>
      </c>
      <c r="G13" s="84">
        <f t="shared" si="1"/>
        <v>-0.70330654065232212</v>
      </c>
    </row>
    <row r="14" spans="2:7" ht="17.25" x14ac:dyDescent="0.25">
      <c r="B14" s="25" t="s">
        <v>262</v>
      </c>
      <c r="C14" s="46">
        <v>11461395</v>
      </c>
      <c r="D14" s="78">
        <v>4.0626458850918611E-3</v>
      </c>
      <c r="E14" s="46">
        <v>1252960</v>
      </c>
      <c r="F14" s="78">
        <f t="shared" si="0"/>
        <v>2.1344646204789165E-3</v>
      </c>
      <c r="G14" s="84">
        <f t="shared" si="1"/>
        <v>-0.8906799739473249</v>
      </c>
    </row>
    <row r="15" spans="2:7" s="4" customFormat="1" ht="17.25" x14ac:dyDescent="0.25">
      <c r="B15" s="25" t="s">
        <v>263</v>
      </c>
      <c r="C15" s="46">
        <v>314897559</v>
      </c>
      <c r="D15" s="78">
        <v>0.11161968262125348</v>
      </c>
      <c r="E15" s="46">
        <v>40828353</v>
      </c>
      <c r="F15" s="78">
        <f t="shared" si="0"/>
        <v>6.9552639342775696E-2</v>
      </c>
      <c r="G15" s="84">
        <f t="shared" si="1"/>
        <v>-0.87034401559143237</v>
      </c>
    </row>
    <row r="16" spans="2:7" ht="17.25" x14ac:dyDescent="0.25">
      <c r="B16" s="25" t="s">
        <v>264</v>
      </c>
      <c r="C16" s="46">
        <v>295374</v>
      </c>
      <c r="D16" s="78">
        <v>1.0469929407922188E-4</v>
      </c>
      <c r="E16" s="46">
        <v>883</v>
      </c>
      <c r="F16" s="78">
        <f t="shared" si="0"/>
        <v>1.5042238059338553E-6</v>
      </c>
      <c r="G16" s="84">
        <f t="shared" si="1"/>
        <v>-0.99701056965068013</v>
      </c>
    </row>
    <row r="17" spans="2:7" ht="17.25" x14ac:dyDescent="0.25">
      <c r="B17" s="25" t="s">
        <v>265</v>
      </c>
      <c r="C17" s="46">
        <v>24983741</v>
      </c>
      <c r="D17" s="78">
        <v>8.8558236207591495E-3</v>
      </c>
      <c r="E17" s="46">
        <v>1600305</v>
      </c>
      <c r="F17" s="78">
        <f t="shared" si="0"/>
        <v>2.7261799295073366E-3</v>
      </c>
      <c r="G17" s="84">
        <f t="shared" si="1"/>
        <v>-0.93594614193286751</v>
      </c>
    </row>
    <row r="18" spans="2:7" ht="17.25" x14ac:dyDescent="0.25">
      <c r="B18" s="25" t="s">
        <v>266</v>
      </c>
      <c r="C18" s="46">
        <v>77744540</v>
      </c>
      <c r="D18" s="78">
        <v>2.7557599709229077E-2</v>
      </c>
      <c r="E18" s="46">
        <v>9997280</v>
      </c>
      <c r="F18" s="78">
        <f t="shared" si="0"/>
        <v>1.7030743568048033E-2</v>
      </c>
      <c r="G18" s="84">
        <f t="shared" si="1"/>
        <v>-0.87140859023669059</v>
      </c>
    </row>
    <row r="19" spans="2:7" ht="17.25" x14ac:dyDescent="0.25">
      <c r="B19" s="25" t="s">
        <v>267</v>
      </c>
      <c r="C19" s="46">
        <v>127912453</v>
      </c>
      <c r="D19" s="78">
        <v>4.5340292419243561E-2</v>
      </c>
      <c r="E19" s="46">
        <v>10919742</v>
      </c>
      <c r="F19" s="78">
        <f t="shared" si="0"/>
        <v>1.8602192379451606E-2</v>
      </c>
      <c r="G19" s="84">
        <f t="shared" si="1"/>
        <v>-0.9146311266503504</v>
      </c>
    </row>
    <row r="20" spans="2:7" ht="17.25" x14ac:dyDescent="0.25">
      <c r="B20" s="25" t="s">
        <v>268</v>
      </c>
      <c r="C20" s="46"/>
      <c r="D20" s="78">
        <v>0</v>
      </c>
      <c r="E20" s="46"/>
      <c r="F20" s="78">
        <f t="shared" si="0"/>
        <v>0</v>
      </c>
      <c r="G20" s="84"/>
    </row>
    <row r="21" spans="2:7" ht="17.25" x14ac:dyDescent="0.25">
      <c r="B21" s="25" t="s">
        <v>269</v>
      </c>
      <c r="C21" s="46">
        <v>81772</v>
      </c>
      <c r="D21" s="78">
        <v>2.8985187170997215E-5</v>
      </c>
      <c r="E21" s="46">
        <v>2483</v>
      </c>
      <c r="F21" s="78">
        <f t="shared" si="0"/>
        <v>4.2298841564368772E-6</v>
      </c>
      <c r="G21" s="84">
        <f t="shared" si="1"/>
        <v>-0.96963508291346667</v>
      </c>
    </row>
    <row r="22" spans="2:7" ht="17.25" x14ac:dyDescent="0.25">
      <c r="B22" s="28" t="s">
        <v>67</v>
      </c>
      <c r="C22" s="57">
        <f>SUM(C5:C21)</f>
        <v>2821165153</v>
      </c>
      <c r="D22" s="80">
        <v>0.99999999999999989</v>
      </c>
      <c r="E22" s="57">
        <f>SUM(E5:E21)</f>
        <v>587013712</v>
      </c>
      <c r="F22" s="82">
        <f>SUM(F5:F21)</f>
        <v>1.0000000000000002</v>
      </c>
      <c r="G22" s="85">
        <f t="shared" si="1"/>
        <v>-0.79192508053781419</v>
      </c>
    </row>
    <row r="23" spans="2:7" x14ac:dyDescent="0.25">
      <c r="B23" s="4"/>
      <c r="C23" s="4"/>
      <c r="D23" s="4"/>
      <c r="E23" s="4"/>
      <c r="F23" s="4"/>
      <c r="G23" s="4"/>
    </row>
    <row r="24" spans="2:7" x14ac:dyDescent="0.25">
      <c r="B24" s="4"/>
      <c r="C24" s="4"/>
      <c r="D24" s="4"/>
      <c r="E24" s="4"/>
      <c r="F24" s="4"/>
      <c r="G24" s="4"/>
    </row>
    <row r="25" spans="2:7" x14ac:dyDescent="0.25">
      <c r="B25" s="4"/>
      <c r="C25" s="4"/>
      <c r="D25" s="4"/>
      <c r="E25" s="4"/>
      <c r="F25" s="4"/>
      <c r="G25" s="4"/>
    </row>
    <row r="26" spans="2:7" x14ac:dyDescent="0.25">
      <c r="B26" s="4"/>
      <c r="C26" s="4"/>
      <c r="D26" s="4"/>
      <c r="E26" s="4"/>
      <c r="F26" s="4"/>
      <c r="G26" s="4"/>
    </row>
    <row r="27" spans="2:7" x14ac:dyDescent="0.25">
      <c r="B27" s="4"/>
      <c r="C27" s="4"/>
      <c r="D27" s="4"/>
      <c r="E27" s="4"/>
      <c r="F27" s="4"/>
      <c r="G27" s="4"/>
    </row>
  </sheetData>
  <mergeCells count="1">
    <mergeCell ref="B3:G3"/>
  </mergeCells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E44F7-C222-4576-800E-528D13F5308F}">
  <sheetPr>
    <pageSetUpPr fitToPage="1"/>
  </sheetPr>
  <dimension ref="B2:D5"/>
  <sheetViews>
    <sheetView workbookViewId="0">
      <selection activeCell="B5" sqref="B5"/>
    </sheetView>
  </sheetViews>
  <sheetFormatPr defaultRowHeight="15" x14ac:dyDescent="0.25"/>
  <cols>
    <col min="2" max="2" width="23.140625" customWidth="1"/>
    <col min="3" max="3" width="27.28515625" customWidth="1"/>
    <col min="4" max="4" width="20.140625" customWidth="1"/>
  </cols>
  <sheetData>
    <row r="2" spans="2:4" ht="42" customHeight="1" x14ac:dyDescent="0.25">
      <c r="B2" s="104" t="s">
        <v>39</v>
      </c>
      <c r="C2" s="104"/>
      <c r="D2" s="104"/>
    </row>
    <row r="3" spans="2:4" ht="34.5" x14ac:dyDescent="0.25">
      <c r="B3" s="97" t="s">
        <v>0</v>
      </c>
      <c r="C3" s="97" t="s">
        <v>1</v>
      </c>
      <c r="D3" s="97" t="s">
        <v>2</v>
      </c>
    </row>
    <row r="4" spans="2:4" ht="17.25" x14ac:dyDescent="0.25">
      <c r="B4" s="27">
        <v>351</v>
      </c>
      <c r="C4" s="27">
        <v>238</v>
      </c>
      <c r="D4" s="27">
        <v>3257</v>
      </c>
    </row>
    <row r="5" spans="2:4" ht="15.75" x14ac:dyDescent="0.3">
      <c r="B5" s="5" t="s">
        <v>302</v>
      </c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18433-2991-4BEC-B9BA-97EE51E43C94}">
  <sheetPr>
    <pageSetUpPr fitToPage="1"/>
  </sheetPr>
  <dimension ref="B2:D5"/>
  <sheetViews>
    <sheetView workbookViewId="0">
      <selection activeCell="B5" sqref="B5"/>
    </sheetView>
  </sheetViews>
  <sheetFormatPr defaultRowHeight="15" x14ac:dyDescent="0.25"/>
  <cols>
    <col min="2" max="2" width="22.42578125" customWidth="1"/>
    <col min="3" max="3" width="33.42578125" customWidth="1"/>
    <col min="4" max="4" width="21.7109375" customWidth="1"/>
  </cols>
  <sheetData>
    <row r="2" spans="2:4" ht="42.75" customHeight="1" x14ac:dyDescent="0.25">
      <c r="B2" s="104" t="s">
        <v>40</v>
      </c>
      <c r="C2" s="104"/>
      <c r="D2" s="104"/>
    </row>
    <row r="3" spans="2:4" ht="34.5" x14ac:dyDescent="0.25">
      <c r="B3" s="97" t="s">
        <v>3</v>
      </c>
      <c r="C3" s="97" t="s">
        <v>1</v>
      </c>
      <c r="D3" s="97" t="s">
        <v>2</v>
      </c>
    </row>
    <row r="4" spans="2:4" ht="17.25" x14ac:dyDescent="0.25">
      <c r="B4" s="17">
        <v>462</v>
      </c>
      <c r="C4" s="17">
        <v>326</v>
      </c>
      <c r="D4" s="27">
        <v>1749</v>
      </c>
    </row>
    <row r="5" spans="2:4" ht="15.75" x14ac:dyDescent="0.3">
      <c r="B5" s="5" t="s">
        <v>302</v>
      </c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4E3AA-3B95-4307-A35E-6903EEF4727C}">
  <sheetPr>
    <pageSetUpPr fitToPage="1"/>
  </sheetPr>
  <dimension ref="B2:D7"/>
  <sheetViews>
    <sheetView workbookViewId="0">
      <selection activeCell="B6" sqref="B6"/>
    </sheetView>
  </sheetViews>
  <sheetFormatPr defaultRowHeight="15" x14ac:dyDescent="0.25"/>
  <cols>
    <col min="2" max="2" width="31.42578125" customWidth="1"/>
    <col min="3" max="3" width="34.85546875" customWidth="1"/>
    <col min="4" max="4" width="20.85546875" customWidth="1"/>
  </cols>
  <sheetData>
    <row r="2" spans="2:4" ht="41.25" customHeight="1" x14ac:dyDescent="0.25">
      <c r="B2" s="104" t="s">
        <v>41</v>
      </c>
      <c r="C2" s="104"/>
      <c r="D2" s="104"/>
    </row>
    <row r="3" spans="2:4" ht="34.5" x14ac:dyDescent="0.25">
      <c r="B3" s="97" t="s">
        <v>4</v>
      </c>
      <c r="C3" s="97" t="s">
        <v>1</v>
      </c>
      <c r="D3" s="97" t="s">
        <v>2</v>
      </c>
    </row>
    <row r="4" spans="2:4" ht="17.25" x14ac:dyDescent="0.4">
      <c r="B4" s="86">
        <v>181</v>
      </c>
      <c r="C4" s="86">
        <v>124</v>
      </c>
      <c r="D4" s="87"/>
    </row>
    <row r="5" spans="2:4" ht="15.75" x14ac:dyDescent="0.3">
      <c r="B5" s="5" t="s">
        <v>5</v>
      </c>
      <c r="C5" s="1"/>
      <c r="D5" s="1"/>
    </row>
    <row r="6" spans="2:4" ht="15.75" x14ac:dyDescent="0.3">
      <c r="B6" s="5" t="s">
        <v>302</v>
      </c>
    </row>
    <row r="7" spans="2:4" s="4" customFormat="1" x14ac:dyDescent="0.25">
      <c r="B7" s="2"/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F7B83-F5AD-4951-88F1-9BB244AB7FCF}">
  <sheetPr>
    <pageSetUpPr fitToPage="1"/>
  </sheetPr>
  <dimension ref="B2:D7"/>
  <sheetViews>
    <sheetView workbookViewId="0">
      <selection activeCell="B5" sqref="B5"/>
    </sheetView>
  </sheetViews>
  <sheetFormatPr defaultRowHeight="15" x14ac:dyDescent="0.25"/>
  <cols>
    <col min="2" max="2" width="28.140625" customWidth="1"/>
    <col min="3" max="3" width="33.85546875" customWidth="1"/>
    <col min="4" max="4" width="18.42578125" customWidth="1"/>
  </cols>
  <sheetData>
    <row r="2" spans="2:4" ht="45.75" customHeight="1" x14ac:dyDescent="0.25">
      <c r="B2" s="101" t="s">
        <v>42</v>
      </c>
      <c r="C2" s="101"/>
      <c r="D2" s="101"/>
    </row>
    <row r="3" spans="2:4" ht="34.5" x14ac:dyDescent="0.25">
      <c r="B3" s="97" t="s">
        <v>274</v>
      </c>
      <c r="C3" s="97" t="s">
        <v>1</v>
      </c>
      <c r="D3" s="97" t="s">
        <v>2</v>
      </c>
    </row>
    <row r="4" spans="2:4" ht="17.25" x14ac:dyDescent="0.4">
      <c r="B4" s="27">
        <v>220</v>
      </c>
      <c r="C4" s="27">
        <v>122</v>
      </c>
      <c r="D4" s="87"/>
    </row>
    <row r="5" spans="2:4" ht="19.5" x14ac:dyDescent="0.45">
      <c r="B5" s="5" t="s">
        <v>302</v>
      </c>
      <c r="C5" s="14"/>
      <c r="D5" s="14"/>
    </row>
    <row r="6" spans="2:4" ht="19.5" x14ac:dyDescent="0.45">
      <c r="B6" s="14"/>
      <c r="C6" s="14"/>
      <c r="D6" s="14"/>
    </row>
    <row r="7" spans="2:4" ht="19.5" x14ac:dyDescent="0.45">
      <c r="B7" s="14"/>
      <c r="C7" s="14"/>
      <c r="D7" s="14"/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E0C54-8961-4E99-836A-A364DD662C66}">
  <sheetPr>
    <pageSetUpPr fitToPage="1"/>
  </sheetPr>
  <dimension ref="B2:E7"/>
  <sheetViews>
    <sheetView workbookViewId="0">
      <selection activeCell="B5" sqref="B5"/>
    </sheetView>
  </sheetViews>
  <sheetFormatPr defaultRowHeight="15" x14ac:dyDescent="0.25"/>
  <cols>
    <col min="2" max="2" width="25" customWidth="1"/>
    <col min="3" max="3" width="22.85546875" customWidth="1"/>
    <col min="4" max="4" width="34.5703125" customWidth="1"/>
    <col min="5" max="5" width="20.42578125" customWidth="1"/>
  </cols>
  <sheetData>
    <row r="2" spans="2:5" ht="39.75" customHeight="1" x14ac:dyDescent="0.25">
      <c r="B2" s="101" t="s">
        <v>43</v>
      </c>
      <c r="C2" s="101"/>
      <c r="D2" s="101"/>
      <c r="E2" s="101"/>
    </row>
    <row r="3" spans="2:5" ht="34.5" x14ac:dyDescent="0.25">
      <c r="B3" s="97" t="s">
        <v>6</v>
      </c>
      <c r="C3" s="97" t="s">
        <v>3</v>
      </c>
      <c r="D3" s="97" t="s">
        <v>1</v>
      </c>
      <c r="E3" s="97" t="s">
        <v>2</v>
      </c>
    </row>
    <row r="4" spans="2:5" ht="17.25" x14ac:dyDescent="0.4">
      <c r="B4" s="6" t="s">
        <v>7</v>
      </c>
      <c r="C4" s="27">
        <v>8881</v>
      </c>
      <c r="D4" s="27">
        <v>4730</v>
      </c>
      <c r="E4" s="27">
        <v>6361</v>
      </c>
    </row>
    <row r="5" spans="2:5" s="4" customFormat="1" ht="19.5" x14ac:dyDescent="0.45">
      <c r="B5" s="5" t="s">
        <v>302</v>
      </c>
      <c r="C5" s="14"/>
      <c r="D5" s="14"/>
      <c r="E5" s="14"/>
    </row>
    <row r="6" spans="2:5" s="4" customFormat="1" ht="19.5" x14ac:dyDescent="0.45">
      <c r="B6" s="14"/>
      <c r="C6" s="14"/>
      <c r="D6" s="14"/>
      <c r="E6" s="14"/>
    </row>
    <row r="7" spans="2:5" ht="19.5" x14ac:dyDescent="0.45">
      <c r="B7" s="14"/>
      <c r="C7" s="14"/>
      <c r="D7" s="14"/>
      <c r="E7" s="14"/>
    </row>
  </sheetData>
  <mergeCells count="1">
    <mergeCell ref="B2:E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29252F-19BB-48BA-A956-6CD04675B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C7A8ED-D595-4CB4-8D3D-4BC27BDDCC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0B5873-574E-490B-9445-400F731ADD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27</vt:i4>
      </vt:variant>
      <vt:variant>
        <vt:lpstr>Intervalli denominati</vt:lpstr>
      </vt:variant>
      <vt:variant>
        <vt:i4>12</vt:i4>
      </vt:variant>
    </vt:vector>
  </HeadingPairs>
  <TitlesOfParts>
    <vt:vector size="39" baseType="lpstr">
      <vt:lpstr>4.1</vt:lpstr>
      <vt:lpstr>4.2</vt:lpstr>
      <vt:lpstr>4.3</vt:lpstr>
      <vt:lpstr>4.4</vt:lpstr>
      <vt:lpstr>4.5</vt:lpstr>
      <vt:lpstr>4.6</vt:lpstr>
      <vt:lpstr>4.7a</vt:lpstr>
      <vt:lpstr>4.7b</vt:lpstr>
      <vt:lpstr>4.8a</vt:lpstr>
      <vt:lpstr>4.8b</vt:lpstr>
      <vt:lpstr>4.8c</vt:lpstr>
      <vt:lpstr>4.8d</vt:lpstr>
      <vt:lpstr>4.9</vt:lpstr>
      <vt:lpstr>4.10</vt:lpstr>
      <vt:lpstr>4.11</vt:lpstr>
      <vt:lpstr>4.12</vt:lpstr>
      <vt:lpstr>4.13</vt:lpstr>
      <vt:lpstr>4.14</vt:lpstr>
      <vt:lpstr>4.15</vt:lpstr>
      <vt:lpstr>4.16</vt:lpstr>
      <vt:lpstr>4.17</vt:lpstr>
      <vt:lpstr>4.18</vt:lpstr>
      <vt:lpstr>4.19</vt:lpstr>
      <vt:lpstr>4.20</vt:lpstr>
      <vt:lpstr>4.21</vt:lpstr>
      <vt:lpstr>4.22</vt:lpstr>
      <vt:lpstr>4.23</vt:lpstr>
      <vt:lpstr>'4.10'!Area_stampa</vt:lpstr>
      <vt:lpstr>'4.11'!Area_stampa</vt:lpstr>
      <vt:lpstr>'4.16'!Area_stampa</vt:lpstr>
      <vt:lpstr>'4.19'!Area_stampa</vt:lpstr>
      <vt:lpstr>'4.5'!Area_stampa</vt:lpstr>
      <vt:lpstr>'4.6'!Area_stampa</vt:lpstr>
      <vt:lpstr>'4.7a'!Area_stampa</vt:lpstr>
      <vt:lpstr>'4.7b'!Area_stampa</vt:lpstr>
      <vt:lpstr>'4.8a'!Area_stampa</vt:lpstr>
      <vt:lpstr>'4.8b'!Area_stampa</vt:lpstr>
      <vt:lpstr>'4.8c'!Area_stampa</vt:lpstr>
      <vt:lpstr>'4.9'!Area_stampa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MATTEI LOREDANA</dc:creator>
  <cp:lastModifiedBy>Ceremigna Barbara</cp:lastModifiedBy>
  <cp:lastPrinted>2023-07-05T11:18:02Z</cp:lastPrinted>
  <dcterms:created xsi:type="dcterms:W3CDTF">2022-05-13T06:42:44Z</dcterms:created>
  <dcterms:modified xsi:type="dcterms:W3CDTF">2024-04-22T13:14:08Z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