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i impianti antincendio\Documenti tecnici\"/>
    </mc:Choice>
  </mc:AlternateContent>
  <bookViews>
    <workbookView xWindow="240" yWindow="108" windowWidth="19440" windowHeight="9528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52511"/>
</workbook>
</file>

<file path=xl/calcChain.xml><?xml version="1.0" encoding="utf-8"?>
<calcChain xmlns="http://schemas.openxmlformats.org/spreadsheetml/2006/main">
  <c r="B23" i="5" l="1"/>
  <c r="G152" i="5" l="1"/>
  <c r="B150" i="5"/>
  <c r="H150" i="5"/>
  <c r="L13" i="5" l="1"/>
  <c r="I13" i="5"/>
  <c r="G2" i="5" s="1"/>
  <c r="G13" i="5"/>
  <c r="H136" i="5" l="1"/>
  <c r="B2" i="5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B125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I2" i="5"/>
  <c r="F3" i="5"/>
  <c r="J88" i="5"/>
  <c r="L88" i="5" s="1"/>
  <c r="L87" i="5"/>
  <c r="L86" i="5"/>
  <c r="B136" i="5"/>
  <c r="G136" i="5"/>
  <c r="B128" i="5"/>
  <c r="B126" i="5"/>
  <c r="B124" i="5"/>
  <c r="J77" i="5"/>
  <c r="G120" i="5"/>
  <c r="B120" i="5"/>
  <c r="G79" i="5"/>
  <c r="B79" i="5"/>
  <c r="B77" i="5"/>
  <c r="L104" i="5"/>
  <c r="L103" i="5"/>
  <c r="L102" i="5"/>
  <c r="L101" i="5"/>
  <c r="G11" i="5"/>
  <c r="H5" i="5"/>
  <c r="O89" i="5"/>
  <c r="O116" i="5"/>
  <c r="O97" i="5"/>
  <c r="O105" i="5"/>
  <c r="F120" i="5"/>
  <c r="L120" i="5" s="1"/>
  <c r="L63" i="5" l="1"/>
  <c r="L97" i="5"/>
  <c r="I71" i="5" s="1"/>
  <c r="L116" i="5"/>
  <c r="L125" i="5" s="1"/>
  <c r="L105" i="5"/>
  <c r="C72" i="5" s="1"/>
  <c r="O120" i="5"/>
  <c r="L89" i="5"/>
  <c r="J72" i="5" l="1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C70" i="5"/>
  <c r="H70" i="5"/>
  <c r="F70" i="5"/>
  <c r="G70" i="5"/>
  <c r="J70" i="5"/>
  <c r="B70" i="5"/>
  <c r="L126" i="5"/>
  <c r="L70" i="5" l="1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<sst xmlns="http://schemas.openxmlformats.org/spreadsheetml/2006/main" count="363" uniqueCount="206">
  <si>
    <t>Tipologia di intervento</t>
  </si>
  <si>
    <t>CAP</t>
  </si>
  <si>
    <t>STRUTTURE</t>
  </si>
  <si>
    <t>CODICI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</si>
  <si>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</si>
  <si>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</si>
  <si>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</si>
  <si>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</si>
  <si>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</si>
  <si>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</si>
  <si>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</si>
  <si>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</si>
  <si>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</si>
  <si>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</si>
  <si>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</si>
  <si>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codice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</si>
  <si>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</si>
  <si>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</si>
  <si>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</si>
  <si>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</si>
  <si>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</si>
  <si>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</si>
  <si>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</si>
  <si>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</si>
  <si>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</si>
  <si>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</si>
  <si>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</si>
  <si>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</si>
  <si>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</si>
  <si>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</si>
  <si>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</si>
  <si>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</si>
  <si>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</si>
  <si>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</si>
  <si>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</si>
  <si>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</si>
  <si>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</si>
  <si>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</si>
  <si>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</si>
  <si>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</si>
  <si>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</si>
  <si>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</si>
  <si>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</si>
  <si>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</si>
  <si>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</si>
  <si>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</si>
  <si>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</si>
  <si>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</si>
  <si>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</si>
  <si>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</si>
  <si>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</si>
  <si>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</si>
  <si>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</si>
  <si>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</si>
  <si>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</si>
  <si>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</si>
  <si>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</si>
  <si>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</si>
  <si>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</si>
  <si>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</si>
  <si>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</si>
  <si>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</si>
  <si>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</si>
  <si>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</si>
  <si>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</si>
  <si>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</si>
  <si>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</si>
  <si>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</si>
  <si>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</si>
  <si>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</si>
  <si>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</si>
  <si>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</si>
  <si>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</si>
  <si>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</si>
  <si>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</si>
  <si>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</si>
  <si>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</si>
  <si>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</si>
  <si>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</si>
  <si>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</si>
  <si>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</si>
  <si>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</si>
  <si>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</si>
  <si>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</si>
  <si>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</si>
  <si>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</si>
  <si>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</si>
  <si>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</si>
  <si>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</si>
  <si>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</si>
  <si>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</si>
  <si>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</si>
  <si>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</si>
  <si>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</si>
  <si>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</si>
  <si>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</si>
  <si>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</si>
  <si>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</si>
  <si>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</si>
  <si>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</si>
  <si>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</si>
  <si>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</si>
  <si>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</si>
  <si>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</si>
  <si>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</si>
  <si>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</si>
  <si>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</si>
  <si>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</si>
  <si>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</si>
  <si>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</si>
  <si>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</si>
  <si>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</si>
  <si>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</si>
  <si>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</si>
  <si>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</si>
  <si>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</si>
  <si>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</si>
  <si>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</si>
  <si>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</si>
  <si>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</si>
  <si>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</si>
  <si>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</si>
  <si>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</si>
  <si>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</si>
  <si>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</si>
  <si>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</si>
  <si>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</si>
  <si>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</si>
  <si>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</si>
  <si>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</si>
  <si>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</si>
  <si>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</si>
  <si>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</si>
  <si>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</si>
  <si>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AREZZO SEPOLCRO  VIA SAN BARTOLOMEO 1</t>
  </si>
  <si>
    <t>5U110401616</t>
  </si>
  <si>
    <t>COLLEGGIO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</si>
  <si>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</si>
  <si>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</si>
  <si>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</si>
  <si>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</si>
  <si>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</si>
  <si>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</si>
  <si>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</si>
  <si>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</si>
  <si>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</si>
  <si>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</si>
  <si>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</si>
  <si>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</si>
  <si>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</si>
  <si>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</si>
  <si>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</si>
  <si>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</si>
  <si>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</si>
  <si>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</si>
  <si>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</si>
  <si>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</si>
  <si>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</si>
  <si>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</si>
  <si>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</si>
  <si>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</si>
  <si>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</si>
  <si>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</si>
  <si>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</si>
  <si>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</si>
  <si>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</si>
  <si>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</si>
  <si>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</si>
  <si>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</si>
  <si>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</si>
  <si>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</si>
  <si>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</si>
  <si>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</si>
  <si>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</si>
  <si>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</si>
  <si>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</si>
  <si>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</si>
  <si>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</si>
  <si>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</si>
  <si>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</si>
  <si>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</si>
  <si>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</si>
  <si>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</si>
  <si>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</si>
  <si>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</si>
  <si>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</si>
  <si>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</si>
  <si>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</si>
  <si>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</si>
  <si>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</si>
  <si>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</si>
  <si>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</si>
  <si>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</si>
  <si>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Utili d'impresa m.o.</t>
  </si>
  <si>
    <t>Utili d'impresa materiali</t>
  </si>
  <si>
    <t>INPS STABILI STRUMENTALI TOSCANA</t>
  </si>
  <si>
    <t>DIREZIONE REGIONALE TOSCANA</t>
  </si>
  <si>
    <t>Spett.le INPS
Sede Regionale per la Toscana
Vial del Proconsolo, 10
50122 FIRENZE</t>
  </si>
  <si>
    <t>Prezzario LL.PP. Toscana</t>
  </si>
  <si>
    <t>XXXXXXXX</t>
  </si>
  <si>
    <t>Dott. Marco Ghersevich</t>
  </si>
  <si>
    <t>XXXXXX</t>
  </si>
  <si>
    <t>XXXXX</t>
  </si>
  <si>
    <t>XXXXXXX</t>
  </si>
  <si>
    <t>Arch. Daniele Bachini</t>
  </si>
  <si>
    <t>Geom. Massimo Calisi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</si>
</sst>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b/>
      <sz val="14"/>
      <color indexed="12"/>
      <name val="Verdana"/>
      <family val="2"/>
    </font>
    <font>
      <sz val="28"/>
      <color indexed="12"/>
      <name val="Verdana"/>
      <family val="2"/>
    </font>
    <font>
      <sz val="36"/>
      <color indexed="12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indexed="60"/>
      <name val="Verdana"/>
      <family val="2"/>
    </font>
    <font>
      <i/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5" fillId="0" borderId="2" xfId="1" applyNumberFormat="1" applyFont="1" applyBorder="1"/>
    <xf numFmtId="9" fontId="25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5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2" fillId="3" borderId="30" xfId="0" applyFont="1" applyFill="1" applyBorder="1" applyProtection="1"/>
    <xf numFmtId="0" fontId="17" fillId="3" borderId="30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23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/>
    <xf numFmtId="0" fontId="19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19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6" fillId="6" borderId="49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1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52" xfId="0" applyFont="1" applyFill="1" applyBorder="1" applyAlignment="1" applyProtection="1">
      <alignment horizontal="center" vertical="center" wrapText="1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right" vertical="center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13" borderId="32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</cellXfs>
  <cellStyles count="2">
    <cellStyle name="Normale" xfId="0" builtinId="0"/>
    <cellStyle name="Percentuale" xfId="1" builtinId="5"/>
  </cellStyles>
  <dxfs count="9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u/>
        <color rgb="FFFF0000"/>
      </font>
    </dxf>
    <dxf>
      <font>
        <color theme="9" tint="-0.24994659260841701"/>
      </font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07224"/>
        <c:axId val="70706832"/>
      </c:barChart>
      <c:catAx>
        <c:axId val="7070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70706832"/>
        <c:crosses val="autoZero"/>
        <c:auto val="1"/>
        <c:lblAlgn val="ctr"/>
        <c:lblOffset val="100"/>
        <c:noMultiLvlLbl val="0"/>
      </c:catAx>
      <c:valAx>
        <c:axId val="7070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07224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66675</xdr:rowOff>
    </xdr:from>
    <xdr:to>
      <xdr:col>12</xdr:col>
      <xdr:colOff>28575</xdr:colOff>
      <xdr:row>1</xdr:row>
      <xdr:rowOff>390525</xdr:rowOff>
    </xdr:to>
    <xdr:pic>
      <xdr:nvPicPr>
        <xdr:cNvPr id="105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04775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RowColHeaders="0" tabSelected="1" topLeftCell="A4" zoomScale="150" zoomScaleNormal="150" workbookViewId="0">
      <selection activeCell="E18" sqref="E18"/>
    </sheetView>
  </sheetViews>
  <sheetFormatPr defaultColWidth="0" defaultRowHeight="13.8" zeroHeight="1" x14ac:dyDescent="0.25"/>
  <cols>
    <col min="1" max="2" width="20.6640625" style="101" customWidth="1"/>
    <col min="3" max="3" width="10.6640625" style="110" customWidth="1"/>
    <col min="4" max="4" width="20.6640625" style="110" customWidth="1"/>
    <col min="5" max="5" width="28.5546875" style="101" customWidth="1"/>
    <col min="6" max="6" width="9.109375" style="101" customWidth="1"/>
    <col min="7" max="16384" width="9.109375" style="101" hidden="1"/>
  </cols>
  <sheetData>
    <row r="1" spans="1:6" ht="19.8" x14ac:dyDescent="0.25">
      <c r="A1" s="110"/>
      <c r="B1" s="126" t="s">
        <v>196</v>
      </c>
      <c r="C1" s="126"/>
      <c r="D1" s="126"/>
      <c r="E1" s="126"/>
      <c r="F1" s="110"/>
    </row>
    <row r="2" spans="1:6" x14ac:dyDescent="0.25">
      <c r="A2" s="110"/>
      <c r="B2" s="112" t="s">
        <v>118</v>
      </c>
      <c r="C2" s="127" t="s">
        <v>195</v>
      </c>
      <c r="D2" s="128"/>
      <c r="E2" s="129"/>
      <c r="F2" s="110"/>
    </row>
    <row r="3" spans="1:6" x14ac:dyDescent="0.25">
      <c r="A3" s="110"/>
      <c r="B3" s="112" t="s">
        <v>119</v>
      </c>
      <c r="C3" s="130" t="s">
        <v>199</v>
      </c>
      <c r="D3" s="128"/>
      <c r="E3" s="129"/>
      <c r="F3" s="110"/>
    </row>
    <row r="4" spans="1:6" x14ac:dyDescent="0.25">
      <c r="A4" s="110"/>
      <c r="B4" s="112" t="s">
        <v>120</v>
      </c>
      <c r="C4" s="130" t="s">
        <v>199</v>
      </c>
      <c r="D4" s="128"/>
      <c r="E4" s="129"/>
      <c r="F4" s="110"/>
    </row>
    <row r="5" spans="1:6" ht="14.4" x14ac:dyDescent="0.25">
      <c r="A5" s="110"/>
      <c r="B5" s="112" t="s">
        <v>130</v>
      </c>
      <c r="C5" s="130" t="s">
        <v>199</v>
      </c>
      <c r="D5" s="131"/>
      <c r="E5" s="132"/>
      <c r="F5" s="110"/>
    </row>
    <row r="6" spans="1:6" ht="19.8" x14ac:dyDescent="0.25">
      <c r="A6" s="110"/>
      <c r="B6" s="111"/>
      <c r="C6" s="111"/>
      <c r="D6" s="111"/>
      <c r="E6" s="111"/>
      <c r="F6" s="110"/>
    </row>
    <row r="7" spans="1:6" ht="19.8" x14ac:dyDescent="0.25">
      <c r="A7" s="113" t="s">
        <v>76</v>
      </c>
      <c r="B7" s="122" t="s">
        <v>201</v>
      </c>
      <c r="C7" s="114"/>
      <c r="D7" s="111"/>
      <c r="E7" s="111"/>
      <c r="F7" s="110"/>
    </row>
    <row r="8" spans="1:6" ht="19.8" x14ac:dyDescent="0.25">
      <c r="A8" s="113"/>
      <c r="B8" s="113"/>
      <c r="C8" s="113"/>
      <c r="D8" s="111"/>
      <c r="E8" s="111"/>
      <c r="F8" s="110"/>
    </row>
    <row r="9" spans="1:6" x14ac:dyDescent="0.25">
      <c r="A9" s="113" t="s">
        <v>6</v>
      </c>
      <c r="B9" s="121" t="s">
        <v>201</v>
      </c>
      <c r="C9" s="113"/>
      <c r="D9" s="113"/>
      <c r="E9" s="113"/>
      <c r="F9" s="110"/>
    </row>
    <row r="10" spans="1:6" x14ac:dyDescent="0.25">
      <c r="A10" s="113"/>
      <c r="B10" s="113"/>
      <c r="C10" s="113"/>
      <c r="D10" s="113" t="s">
        <v>14</v>
      </c>
      <c r="E10" s="123" t="s">
        <v>202</v>
      </c>
      <c r="F10" s="110"/>
    </row>
    <row r="11" spans="1:6" x14ac:dyDescent="0.25">
      <c r="A11" s="113"/>
      <c r="B11" s="113"/>
      <c r="C11" s="113"/>
      <c r="D11" s="113"/>
      <c r="E11" s="124"/>
      <c r="F11" s="110"/>
    </row>
    <row r="12" spans="1:6" x14ac:dyDescent="0.25">
      <c r="A12" s="113"/>
      <c r="B12" s="113"/>
      <c r="C12" s="113"/>
      <c r="D12" s="113" t="s">
        <v>193</v>
      </c>
      <c r="E12" s="123" t="s">
        <v>202</v>
      </c>
      <c r="F12" s="110"/>
    </row>
    <row r="13" spans="1:6" x14ac:dyDescent="0.25">
      <c r="A13" s="113"/>
      <c r="B13" s="113"/>
      <c r="C13" s="113"/>
      <c r="D13" s="113"/>
      <c r="E13" s="124"/>
      <c r="F13" s="110"/>
    </row>
    <row r="14" spans="1:6" x14ac:dyDescent="0.25">
      <c r="A14" s="113"/>
      <c r="B14" s="113"/>
      <c r="C14" s="113"/>
      <c r="D14" s="113" t="s">
        <v>194</v>
      </c>
      <c r="E14" s="123" t="s">
        <v>202</v>
      </c>
      <c r="F14" s="110"/>
    </row>
    <row r="15" spans="1:6" x14ac:dyDescent="0.25">
      <c r="A15" s="113"/>
      <c r="B15" s="120" t="s">
        <v>198</v>
      </c>
      <c r="C15" s="113"/>
      <c r="D15" s="113"/>
      <c r="E15" s="124"/>
      <c r="F15" s="110"/>
    </row>
    <row r="16" spans="1:6" x14ac:dyDescent="0.25">
      <c r="A16" s="113"/>
      <c r="B16" s="113"/>
      <c r="C16" s="113"/>
      <c r="D16" s="113" t="s">
        <v>65</v>
      </c>
      <c r="E16" s="123">
        <v>0.22</v>
      </c>
      <c r="F16" s="110"/>
    </row>
    <row r="17" spans="1:6" x14ac:dyDescent="0.25">
      <c r="A17" s="113" t="s">
        <v>24</v>
      </c>
      <c r="B17" s="125"/>
      <c r="C17" s="113"/>
      <c r="D17" s="113"/>
      <c r="E17" s="113"/>
      <c r="F17" s="110"/>
    </row>
    <row r="18" spans="1:6" x14ac:dyDescent="0.25">
      <c r="A18" s="113" t="s">
        <v>25</v>
      </c>
      <c r="B18" s="125"/>
      <c r="C18" s="113"/>
      <c r="D18" s="115" t="s">
        <v>121</v>
      </c>
      <c r="E18" s="102" t="s">
        <v>205</v>
      </c>
      <c r="F18" s="110"/>
    </row>
    <row r="19" spans="1:6" x14ac:dyDescent="0.25">
      <c r="A19" s="113" t="s">
        <v>26</v>
      </c>
      <c r="B19" s="125"/>
      <c r="C19" s="113"/>
      <c r="D19" s="115" t="s">
        <v>122</v>
      </c>
      <c r="E19" s="102" t="s">
        <v>204</v>
      </c>
      <c r="F19" s="110"/>
    </row>
    <row r="20" spans="1:6" x14ac:dyDescent="0.25">
      <c r="A20" s="113"/>
      <c r="B20" s="113"/>
      <c r="C20" s="113"/>
      <c r="D20" s="115" t="s">
        <v>132</v>
      </c>
      <c r="E20" s="102" t="s">
        <v>200</v>
      </c>
      <c r="F20" s="110"/>
    </row>
    <row r="21" spans="1:6" x14ac:dyDescent="0.25">
      <c r="A21" s="110"/>
      <c r="B21" s="110"/>
      <c r="E21" s="110"/>
      <c r="F21" s="110"/>
    </row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4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showRowColHeaders="0" showZeros="0" showRuler="0" zoomScaleNormal="100" workbookViewId="0">
      <pane ySplit="15" topLeftCell="A16" activePane="bottomLeft" state="frozenSplit"/>
      <selection activeCell="C2" sqref="C2:E2"/>
      <selection pane="bottomLeft" activeCell="D100" sqref="D100"/>
    </sheetView>
  </sheetViews>
  <sheetFormatPr defaultColWidth="0" defaultRowHeight="10.199999999999999" zeroHeight="1" x14ac:dyDescent="0.2"/>
  <cols>
    <col min="1" max="1" width="1.6640625" style="19" customWidth="1"/>
    <col min="2" max="2" width="10.6640625" style="19" customWidth="1"/>
    <col min="3" max="3" width="16.6640625" style="19" customWidth="1"/>
    <col min="4" max="5" width="4.6640625" style="19" customWidth="1"/>
    <col min="6" max="6" width="16.6640625" style="19" customWidth="1"/>
    <col min="7" max="7" width="50.6640625" style="19" customWidth="1"/>
    <col min="8" max="8" width="9.6640625" style="19" customWidth="1"/>
    <col min="9" max="9" width="10.88671875" style="19" customWidth="1"/>
    <col min="10" max="10" width="16.88671875" style="19" customWidth="1"/>
    <col min="11" max="11" width="3.6640625" style="19" customWidth="1"/>
    <col min="12" max="12" width="16.88671875" style="19" customWidth="1"/>
    <col min="13" max="13" width="1.6640625" style="19" customWidth="1"/>
    <col min="14" max="14" width="1.6640625" style="19" hidden="1" customWidth="1"/>
    <col min="15" max="15" width="12.6640625" style="19" hidden="1" customWidth="1"/>
    <col min="16" max="16" width="62.33203125" style="19" hidden="1" customWidth="1"/>
    <col min="17" max="17" width="9.109375" style="19" hidden="1" customWidth="1"/>
    <col min="18" max="18" width="10.44140625" style="19" hidden="1" customWidth="1"/>
    <col min="19" max="16384" width="9.109375" style="19" hidden="1"/>
  </cols>
  <sheetData>
    <row r="1" spans="1:13" ht="3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2">
      <c r="A2" s="22"/>
      <c r="B2" s="135" t="str">
        <f>Impresa&amp;"
 "&amp;Recapito</f>
        <v>XXXXXXXX
 XXXXXXXX</v>
      </c>
      <c r="C2" s="136"/>
      <c r="D2" s="136"/>
      <c r="E2" s="137"/>
      <c r="F2" s="86"/>
      <c r="G2" s="87" t="str">
        <f>IF(D7="non urgente","PREVENTIVO D'ORDINE "&amp;CodiceStabile&amp;"/"&amp;RiferimentoPreventivo,"CONFERMA D'ORDINE "&amp;C7)</f>
        <v>PREVENTIVO D'ORDINE 19/</v>
      </c>
      <c r="H2" s="88"/>
      <c r="I2" s="177">
        <f>IF(D7="non urgente",3,IF(D7="urgente",2,1))</f>
        <v>3</v>
      </c>
      <c r="J2" s="174" t="s">
        <v>197</v>
      </c>
      <c r="K2" s="174"/>
      <c r="L2" s="174"/>
      <c r="M2" s="22"/>
    </row>
    <row r="3" spans="1:13" ht="21" customHeight="1" x14ac:dyDescent="0.2">
      <c r="A3" s="80"/>
      <c r="B3" s="138"/>
      <c r="C3" s="139"/>
      <c r="D3" s="139"/>
      <c r="E3" s="140"/>
      <c r="F3" s="176" t="str">
        <f>"per intervento "&amp;D7</f>
        <v>per intervento non urgente</v>
      </c>
      <c r="G3" s="176"/>
      <c r="H3" s="176"/>
      <c r="I3" s="178"/>
      <c r="J3" s="175"/>
      <c r="K3" s="175"/>
      <c r="L3" s="175"/>
      <c r="M3" s="22"/>
    </row>
    <row r="4" spans="1:13" ht="6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2">
      <c r="A5" s="22"/>
      <c r="B5" s="153" t="s">
        <v>126</v>
      </c>
      <c r="C5" s="153"/>
      <c r="D5" s="153"/>
      <c r="E5" s="153"/>
      <c r="F5" s="153"/>
      <c r="G5" s="158"/>
      <c r="H5" s="190" t="str">
        <f>CodiceCIG</f>
        <v>XXXXXX</v>
      </c>
      <c r="I5" s="191"/>
      <c r="J5" s="158" t="s">
        <v>127</v>
      </c>
      <c r="K5" s="158"/>
      <c r="L5" s="158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2">
      <c r="A7" s="22"/>
      <c r="B7" s="68" t="s">
        <v>128</v>
      </c>
      <c r="C7" s="68"/>
      <c r="D7" s="169" t="s">
        <v>74</v>
      </c>
      <c r="E7" s="170"/>
      <c r="F7" s="171"/>
      <c r="G7" s="72" t="s">
        <v>129</v>
      </c>
      <c r="H7" s="104"/>
      <c r="I7" s="72" t="s">
        <v>112</v>
      </c>
      <c r="J7" s="105"/>
      <c r="K7" s="71"/>
      <c r="L7" s="106" t="s">
        <v>84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2">
      <c r="A9" s="22"/>
      <c r="B9" s="148" t="s">
        <v>19</v>
      </c>
      <c r="C9" s="148"/>
      <c r="D9" s="148"/>
      <c r="E9" s="148"/>
      <c r="F9" s="166"/>
      <c r="G9" s="167"/>
      <c r="H9" s="167"/>
      <c r="I9" s="167"/>
      <c r="J9" s="167"/>
      <c r="K9" s="167"/>
      <c r="L9" s="168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2">
      <c r="A11" s="22"/>
      <c r="B11" s="148" t="s">
        <v>13</v>
      </c>
      <c r="C11" s="148"/>
      <c r="D11" s="148"/>
      <c r="E11" s="148"/>
      <c r="F11" s="148"/>
      <c r="G11" s="159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quale preventivo  di spesa per le opere di M.O. ritenute necessarie, ma non urgenti, da eseguire presso lo stabile INPS</v>
      </c>
      <c r="H11" s="160"/>
      <c r="I11" s="160"/>
      <c r="J11" s="160"/>
      <c r="K11" s="160"/>
      <c r="L11" s="161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82" t="s">
        <v>166</v>
      </c>
      <c r="C13" s="183"/>
      <c r="D13" s="183"/>
      <c r="E13" s="183"/>
      <c r="F13" s="184"/>
      <c r="G13" s="117" t="str">
        <f>IF(B13&lt;&gt;"",INDEX(Tipologie,MATCH(B13,Strutture)),"")</f>
        <v>DIREZIONE PROVINCIALE</v>
      </c>
      <c r="H13" s="73" t="s">
        <v>15</v>
      </c>
      <c r="I13" s="116">
        <f>IF(B13&lt;&gt;"",INDEX(Codici,MATCH(B13,Strutture)),"")</f>
        <v>19</v>
      </c>
      <c r="J13" s="181" t="s">
        <v>16</v>
      </c>
      <c r="K13" s="150"/>
      <c r="L13" s="74" t="str">
        <f>IF(B13&lt;&gt;"",INDEX(Capitoli,MATCH(B13,Strutture)),"")</f>
        <v>5U110401601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28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7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2">
      <c r="A19" s="22"/>
      <c r="B19" s="162" t="s">
        <v>7</v>
      </c>
      <c r="C19" s="179" t="s">
        <v>23</v>
      </c>
      <c r="D19" s="143" t="s">
        <v>71</v>
      </c>
      <c r="E19" s="143" t="s">
        <v>99</v>
      </c>
      <c r="F19" s="188" t="s">
        <v>18</v>
      </c>
      <c r="G19" s="189"/>
      <c r="H19" s="143" t="s">
        <v>8</v>
      </c>
      <c r="I19" s="145" t="s">
        <v>9</v>
      </c>
      <c r="J19" s="164" t="s">
        <v>91</v>
      </c>
      <c r="K19" s="143" t="s">
        <v>124</v>
      </c>
      <c r="L19" s="155" t="s">
        <v>92</v>
      </c>
      <c r="M19" s="22"/>
    </row>
    <row r="20" spans="1:16" ht="33" customHeight="1" thickBot="1" x14ac:dyDescent="0.25">
      <c r="A20" s="22"/>
      <c r="B20" s="163"/>
      <c r="C20" s="180"/>
      <c r="D20" s="144"/>
      <c r="E20" s="144"/>
      <c r="F20" s="49" t="s">
        <v>113</v>
      </c>
      <c r="G20" s="65" t="s">
        <v>17</v>
      </c>
      <c r="H20" s="144"/>
      <c r="I20" s="146"/>
      <c r="J20" s="165"/>
      <c r="K20" s="144"/>
      <c r="L20" s="156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8" thickTop="1" x14ac:dyDescent="0.2">
      <c r="A22" s="22"/>
      <c r="B22" s="50"/>
      <c r="C22" s="51" t="s">
        <v>93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2">
      <c r="A23" s="22"/>
      <c r="B23" s="26" t="str">
        <f>IF(C23&lt;&gt;"",B22+1,"")</f>
        <v/>
      </c>
      <c r="C23" s="10"/>
      <c r="D23" s="92"/>
      <c r="E23" s="92"/>
      <c r="F23" s="16"/>
      <c r="G23" s="17"/>
      <c r="H23" s="93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2">
      <c r="A24" s="22"/>
      <c r="B24" s="26" t="str">
        <f>IF(C24&lt;&gt;"",B23+1,"")</f>
        <v/>
      </c>
      <c r="C24" s="10"/>
      <c r="D24" s="92"/>
      <c r="E24" s="92"/>
      <c r="F24" s="16"/>
      <c r="G24" s="17"/>
      <c r="H24" s="93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2">
      <c r="A25" s="22"/>
      <c r="B25" s="26" t="str">
        <f t="shared" ref="B25:B62" si="1">IF(C25&lt;&gt;"",B24+1,"")</f>
        <v/>
      </c>
      <c r="C25" s="10"/>
      <c r="D25" s="92"/>
      <c r="E25" s="92"/>
      <c r="F25" s="16"/>
      <c r="G25" s="17"/>
      <c r="H25" s="93"/>
      <c r="I25" s="11"/>
      <c r="J25" s="12"/>
      <c r="K25" s="13"/>
      <c r="L25" s="20">
        <f t="shared" si="0"/>
        <v>0</v>
      </c>
      <c r="M25" s="22"/>
    </row>
    <row r="26" spans="1:16" ht="24" customHeight="1" x14ac:dyDescent="0.2">
      <c r="A26" s="22"/>
      <c r="B26" s="26" t="str">
        <f t="shared" si="1"/>
        <v/>
      </c>
      <c r="C26" s="10"/>
      <c r="D26" s="92"/>
      <c r="E26" s="92"/>
      <c r="F26" s="16"/>
      <c r="G26" s="17"/>
      <c r="H26" s="93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2">
      <c r="A27" s="22"/>
      <c r="B27" s="26" t="str">
        <f t="shared" si="1"/>
        <v/>
      </c>
      <c r="C27" s="10"/>
      <c r="D27" s="92"/>
      <c r="E27" s="92"/>
      <c r="F27" s="16"/>
      <c r="G27" s="17"/>
      <c r="H27" s="93"/>
      <c r="I27" s="11"/>
      <c r="J27" s="12"/>
      <c r="K27" s="13"/>
      <c r="L27" s="20">
        <f t="shared" si="0"/>
        <v>0</v>
      </c>
      <c r="M27" s="22"/>
    </row>
    <row r="28" spans="1:16" ht="24" customHeight="1" x14ac:dyDescent="0.2">
      <c r="A28" s="22"/>
      <c r="B28" s="26" t="str">
        <f t="shared" si="1"/>
        <v/>
      </c>
      <c r="C28" s="10"/>
      <c r="D28" s="92"/>
      <c r="E28" s="92"/>
      <c r="F28" s="16"/>
      <c r="G28" s="17"/>
      <c r="H28" s="93"/>
      <c r="I28" s="11"/>
      <c r="J28" s="12"/>
      <c r="K28" s="13"/>
      <c r="L28" s="20">
        <f t="shared" si="0"/>
        <v>0</v>
      </c>
      <c r="M28" s="22"/>
    </row>
    <row r="29" spans="1:16" ht="24" customHeight="1" x14ac:dyDescent="0.2">
      <c r="A29" s="22"/>
      <c r="B29" s="26" t="str">
        <f t="shared" ref="B29" si="2">IF(C29&lt;&gt;"",B28+1,"")</f>
        <v/>
      </c>
      <c r="C29" s="10"/>
      <c r="D29" s="92"/>
      <c r="E29" s="92"/>
      <c r="F29" s="16"/>
      <c r="G29" s="17"/>
      <c r="H29" s="93"/>
      <c r="I29" s="11"/>
      <c r="J29" s="12"/>
      <c r="K29" s="13"/>
      <c r="L29" s="20">
        <f t="shared" si="0"/>
        <v>0</v>
      </c>
      <c r="M29" s="22"/>
    </row>
    <row r="30" spans="1:16" ht="24" customHeight="1" x14ac:dyDescent="0.2">
      <c r="A30" s="22"/>
      <c r="B30" s="26" t="str">
        <f t="shared" si="1"/>
        <v/>
      </c>
      <c r="C30" s="10"/>
      <c r="D30" s="92"/>
      <c r="E30" s="92"/>
      <c r="F30" s="16"/>
      <c r="G30" s="17"/>
      <c r="H30" s="93" t="s">
        <v>32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2">
      <c r="A31" s="22"/>
      <c r="B31" s="26" t="str">
        <f t="shared" si="1"/>
        <v/>
      </c>
      <c r="C31" s="10"/>
      <c r="D31" s="92"/>
      <c r="E31" s="92"/>
      <c r="F31" s="16"/>
      <c r="G31" s="17"/>
      <c r="H31" s="93" t="s">
        <v>32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2">
      <c r="A32" s="22"/>
      <c r="B32" s="26" t="str">
        <f t="shared" si="1"/>
        <v/>
      </c>
      <c r="C32" s="10"/>
      <c r="D32" s="92"/>
      <c r="E32" s="92"/>
      <c r="F32" s="16"/>
      <c r="G32" s="17"/>
      <c r="H32" s="93" t="s">
        <v>32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2">
      <c r="A33" s="22"/>
      <c r="B33" s="26" t="str">
        <f t="shared" si="1"/>
        <v/>
      </c>
      <c r="C33" s="10"/>
      <c r="D33" s="92"/>
      <c r="E33" s="92"/>
      <c r="F33" s="16"/>
      <c r="G33" s="17"/>
      <c r="H33" s="93" t="s">
        <v>32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2">
      <c r="A34" s="22"/>
      <c r="B34" s="26" t="str">
        <f t="shared" si="1"/>
        <v/>
      </c>
      <c r="C34" s="10"/>
      <c r="D34" s="92"/>
      <c r="E34" s="92"/>
      <c r="F34" s="16"/>
      <c r="G34" s="17"/>
      <c r="H34" s="93" t="s">
        <v>32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2">
      <c r="A35" s="22"/>
      <c r="B35" s="26" t="str">
        <f t="shared" si="1"/>
        <v/>
      </c>
      <c r="C35" s="10"/>
      <c r="D35" s="92"/>
      <c r="E35" s="92"/>
      <c r="F35" s="16"/>
      <c r="G35" s="17"/>
      <c r="H35" s="93" t="s">
        <v>32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2">
      <c r="A36" s="22"/>
      <c r="B36" s="26" t="str">
        <f t="shared" si="1"/>
        <v/>
      </c>
      <c r="C36" s="10"/>
      <c r="D36" s="92"/>
      <c r="E36" s="92"/>
      <c r="F36" s="16"/>
      <c r="G36" s="17"/>
      <c r="H36" s="93" t="s">
        <v>32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2">
      <c r="A37" s="22"/>
      <c r="B37" s="26" t="str">
        <f t="shared" si="1"/>
        <v/>
      </c>
      <c r="C37" s="10"/>
      <c r="D37" s="92"/>
      <c r="E37" s="92"/>
      <c r="F37" s="16"/>
      <c r="G37" s="17"/>
      <c r="H37" s="93" t="s">
        <v>32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2">
      <c r="A38" s="22"/>
      <c r="B38" s="26" t="str">
        <f t="shared" si="1"/>
        <v/>
      </c>
      <c r="C38" s="10"/>
      <c r="D38" s="92"/>
      <c r="E38" s="92"/>
      <c r="F38" s="16"/>
      <c r="G38" s="17"/>
      <c r="H38" s="93" t="s">
        <v>32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2">
      <c r="A39" s="22"/>
      <c r="B39" s="26" t="str">
        <f t="shared" si="1"/>
        <v/>
      </c>
      <c r="C39" s="10"/>
      <c r="D39" s="92"/>
      <c r="E39" s="92"/>
      <c r="F39" s="16"/>
      <c r="G39" s="17"/>
      <c r="H39" s="93" t="s">
        <v>32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2">
      <c r="A40" s="22"/>
      <c r="B40" s="26" t="str">
        <f t="shared" si="1"/>
        <v/>
      </c>
      <c r="C40" s="10"/>
      <c r="D40" s="92"/>
      <c r="E40" s="92"/>
      <c r="F40" s="16"/>
      <c r="G40" s="17"/>
      <c r="H40" s="93" t="s">
        <v>32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2">
      <c r="A41" s="22"/>
      <c r="B41" s="26" t="str">
        <f t="shared" si="1"/>
        <v/>
      </c>
      <c r="C41" s="10"/>
      <c r="D41" s="92"/>
      <c r="E41" s="92"/>
      <c r="F41" s="16"/>
      <c r="G41" s="17"/>
      <c r="H41" s="93" t="s">
        <v>32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2">
      <c r="A42" s="22"/>
      <c r="B42" s="26" t="str">
        <f t="shared" si="1"/>
        <v/>
      </c>
      <c r="C42" s="10"/>
      <c r="D42" s="92"/>
      <c r="E42" s="92"/>
      <c r="F42" s="16"/>
      <c r="G42" s="17"/>
      <c r="H42" s="93" t="s">
        <v>32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2">
      <c r="A43" s="22"/>
      <c r="B43" s="26" t="str">
        <f t="shared" si="1"/>
        <v/>
      </c>
      <c r="C43" s="10"/>
      <c r="D43" s="92"/>
      <c r="E43" s="92"/>
      <c r="F43" s="16"/>
      <c r="G43" s="17"/>
      <c r="H43" s="93" t="s">
        <v>32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2">
      <c r="A44" s="22"/>
      <c r="B44" s="26" t="str">
        <f t="shared" si="1"/>
        <v/>
      </c>
      <c r="C44" s="10"/>
      <c r="D44" s="92"/>
      <c r="E44" s="92"/>
      <c r="F44" s="16"/>
      <c r="G44" s="17"/>
      <c r="H44" s="93" t="s">
        <v>32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2">
      <c r="A45" s="22"/>
      <c r="B45" s="26" t="str">
        <f t="shared" si="1"/>
        <v/>
      </c>
      <c r="C45" s="10"/>
      <c r="D45" s="92"/>
      <c r="E45" s="92"/>
      <c r="F45" s="16"/>
      <c r="G45" s="17"/>
      <c r="H45" s="93" t="s">
        <v>32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2">
      <c r="A46" s="22"/>
      <c r="B46" s="26" t="str">
        <f t="shared" si="1"/>
        <v/>
      </c>
      <c r="C46" s="10"/>
      <c r="D46" s="92"/>
      <c r="E46" s="92"/>
      <c r="F46" s="16"/>
      <c r="G46" s="17"/>
      <c r="H46" s="93" t="s">
        <v>32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2">
      <c r="A47" s="22"/>
      <c r="B47" s="26" t="str">
        <f t="shared" si="1"/>
        <v/>
      </c>
      <c r="C47" s="10"/>
      <c r="D47" s="92"/>
      <c r="E47" s="92"/>
      <c r="F47" s="16"/>
      <c r="G47" s="17"/>
      <c r="H47" s="93" t="s">
        <v>32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2">
      <c r="A48" s="22"/>
      <c r="B48" s="26" t="str">
        <f t="shared" si="1"/>
        <v/>
      </c>
      <c r="C48" s="10"/>
      <c r="D48" s="92"/>
      <c r="E48" s="92"/>
      <c r="F48" s="16"/>
      <c r="G48" s="17"/>
      <c r="H48" s="93" t="s">
        <v>32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2">
      <c r="A49" s="22"/>
      <c r="B49" s="26" t="str">
        <f t="shared" si="1"/>
        <v/>
      </c>
      <c r="C49" s="10"/>
      <c r="D49" s="92"/>
      <c r="E49" s="92"/>
      <c r="F49" s="16"/>
      <c r="G49" s="17"/>
      <c r="H49" s="93" t="s">
        <v>32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2">
      <c r="A50" s="22"/>
      <c r="B50" s="26" t="str">
        <f t="shared" si="1"/>
        <v/>
      </c>
      <c r="C50" s="10"/>
      <c r="D50" s="92"/>
      <c r="E50" s="92"/>
      <c r="F50" s="16"/>
      <c r="G50" s="17"/>
      <c r="H50" s="93" t="s">
        <v>32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2">
      <c r="A51" s="22"/>
      <c r="B51" s="26" t="str">
        <f t="shared" si="1"/>
        <v/>
      </c>
      <c r="C51" s="10"/>
      <c r="D51" s="92"/>
      <c r="E51" s="92"/>
      <c r="F51" s="16"/>
      <c r="G51" s="17"/>
      <c r="H51" s="93" t="s">
        <v>32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2">
      <c r="A52" s="22"/>
      <c r="B52" s="26" t="str">
        <f t="shared" si="1"/>
        <v/>
      </c>
      <c r="C52" s="10"/>
      <c r="D52" s="92"/>
      <c r="E52" s="92"/>
      <c r="F52" s="16"/>
      <c r="G52" s="17"/>
      <c r="H52" s="93" t="s">
        <v>32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2">
      <c r="A53" s="22"/>
      <c r="B53" s="26" t="str">
        <f t="shared" si="1"/>
        <v/>
      </c>
      <c r="C53" s="10"/>
      <c r="D53" s="92"/>
      <c r="E53" s="92"/>
      <c r="F53" s="16"/>
      <c r="G53" s="17"/>
      <c r="H53" s="93" t="s">
        <v>32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2">
      <c r="A54" s="22"/>
      <c r="B54" s="26" t="str">
        <f t="shared" si="1"/>
        <v/>
      </c>
      <c r="C54" s="10"/>
      <c r="D54" s="92"/>
      <c r="E54" s="92"/>
      <c r="F54" s="16"/>
      <c r="G54" s="17"/>
      <c r="H54" s="93" t="s">
        <v>32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2">
      <c r="A55" s="22"/>
      <c r="B55" s="26" t="str">
        <f t="shared" si="1"/>
        <v/>
      </c>
      <c r="C55" s="10"/>
      <c r="D55" s="92"/>
      <c r="E55" s="92"/>
      <c r="F55" s="16"/>
      <c r="G55" s="17"/>
      <c r="H55" s="93" t="s">
        <v>32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2">
      <c r="A56" s="22"/>
      <c r="B56" s="26" t="str">
        <f t="shared" si="1"/>
        <v/>
      </c>
      <c r="C56" s="10"/>
      <c r="D56" s="92"/>
      <c r="E56" s="92"/>
      <c r="F56" s="16"/>
      <c r="G56" s="17"/>
      <c r="H56" s="93" t="s">
        <v>32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2">
      <c r="A57" s="22"/>
      <c r="B57" s="26" t="str">
        <f t="shared" si="1"/>
        <v/>
      </c>
      <c r="C57" s="10"/>
      <c r="D57" s="92"/>
      <c r="E57" s="92"/>
      <c r="F57" s="16"/>
      <c r="G57" s="17"/>
      <c r="H57" s="93" t="s">
        <v>32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2">
      <c r="A58" s="22"/>
      <c r="B58" s="26" t="str">
        <f t="shared" si="1"/>
        <v/>
      </c>
      <c r="C58" s="10"/>
      <c r="D58" s="92"/>
      <c r="E58" s="92"/>
      <c r="F58" s="16"/>
      <c r="G58" s="17"/>
      <c r="H58" s="93" t="s">
        <v>32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2">
      <c r="A59" s="22"/>
      <c r="B59" s="26" t="str">
        <f t="shared" si="1"/>
        <v/>
      </c>
      <c r="C59" s="10"/>
      <c r="D59" s="92"/>
      <c r="E59" s="92"/>
      <c r="F59" s="16"/>
      <c r="G59" s="17"/>
      <c r="H59" s="93" t="s">
        <v>32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2">
      <c r="A60" s="22"/>
      <c r="B60" s="26" t="str">
        <f t="shared" si="1"/>
        <v/>
      </c>
      <c r="C60" s="10"/>
      <c r="D60" s="92"/>
      <c r="E60" s="92"/>
      <c r="F60" s="16"/>
      <c r="G60" s="17"/>
      <c r="H60" s="93" t="s">
        <v>32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2">
      <c r="A61" s="22"/>
      <c r="B61" s="26" t="str">
        <f t="shared" si="1"/>
        <v/>
      </c>
      <c r="C61" s="10"/>
      <c r="D61" s="92"/>
      <c r="E61" s="92"/>
      <c r="F61" s="16"/>
      <c r="G61" s="17"/>
      <c r="H61" s="93" t="s">
        <v>32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2">
      <c r="A62" s="22"/>
      <c r="B62" s="26" t="str">
        <f t="shared" si="1"/>
        <v/>
      </c>
      <c r="C62" s="10"/>
      <c r="D62" s="92"/>
      <c r="E62" s="92"/>
      <c r="F62" s="16"/>
      <c r="G62" s="17"/>
      <c r="H62" s="93" t="s">
        <v>32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5">
      <c r="A63" s="22"/>
      <c r="B63" s="141" t="s">
        <v>20</v>
      </c>
      <c r="C63" s="142"/>
      <c r="D63" s="142"/>
      <c r="E63" s="142"/>
      <c r="F63" s="142"/>
      <c r="G63" s="142"/>
      <c r="H63" s="142"/>
      <c r="I63" s="142"/>
      <c r="J63" s="142"/>
      <c r="K63" s="66"/>
      <c r="L63" s="21">
        <f>SUM(L23:L62)</f>
        <v>0</v>
      </c>
      <c r="M63" s="22"/>
    </row>
    <row r="64" spans="1:13" ht="4.5" customHeight="1" thickTop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2">
      <c r="A66" s="22"/>
      <c r="B66" s="162" t="s">
        <v>7</v>
      </c>
      <c r="C66" s="179" t="s">
        <v>23</v>
      </c>
      <c r="D66" s="143" t="s">
        <v>71</v>
      </c>
      <c r="E66" s="143" t="s">
        <v>99</v>
      </c>
      <c r="F66" s="188" t="s">
        <v>18</v>
      </c>
      <c r="G66" s="189"/>
      <c r="H66" s="143" t="s">
        <v>8</v>
      </c>
      <c r="I66" s="145" t="s">
        <v>9</v>
      </c>
      <c r="J66" s="164" t="s">
        <v>91</v>
      </c>
      <c r="K66" s="143" t="s">
        <v>107</v>
      </c>
      <c r="L66" s="155" t="s">
        <v>92</v>
      </c>
      <c r="M66" s="22"/>
    </row>
    <row r="67" spans="1:15" ht="33" customHeight="1" thickBot="1" x14ac:dyDescent="0.25">
      <c r="A67" s="22"/>
      <c r="B67" s="163"/>
      <c r="C67" s="180"/>
      <c r="D67" s="144"/>
      <c r="E67" s="144"/>
      <c r="F67" s="49" t="s">
        <v>113</v>
      </c>
      <c r="G67" s="65" t="s">
        <v>17</v>
      </c>
      <c r="H67" s="144"/>
      <c r="I67" s="146"/>
      <c r="J67" s="165"/>
      <c r="K67" s="144"/>
      <c r="L67" s="156"/>
      <c r="M67" s="22"/>
    </row>
    <row r="68" spans="1:15" ht="4.5" customHeight="1" thickTop="1" thickBo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0.8" thickTop="1" x14ac:dyDescent="0.2">
      <c r="A69" s="22"/>
      <c r="B69" s="50"/>
      <c r="C69" s="51" t="s">
        <v>67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2">
      <c r="A70" s="22"/>
      <c r="B70" s="27" t="str">
        <f>IF(L89&lt;&gt;0,1,"")</f>
        <v/>
      </c>
      <c r="C70" s="89" t="str">
        <f>IF(L89&lt;&gt;0,"Utili ImpresaC.S.A. - Art. 24/a","")</f>
        <v/>
      </c>
      <c r="D70" s="92"/>
      <c r="E70" s="92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2">
      <c r="A71" s="22"/>
      <c r="B71" s="27" t="str">
        <f>IF(L97&lt;&gt;0,2,"")</f>
        <v/>
      </c>
      <c r="C71" s="89" t="str">
        <f>IF(L97&lt;&gt;0,"Utili ImpresaC.S.A. - Art. 24/b","")</f>
        <v/>
      </c>
      <c r="D71" s="92"/>
      <c r="E71" s="92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2">
      <c r="A72" s="22"/>
      <c r="B72" s="27" t="str">
        <f>IF(L105&lt;&gt;0,3,"")</f>
        <v/>
      </c>
      <c r="C72" s="89" t="str">
        <f>IF(L105&lt;&gt;0,"Utili ImpresaC.S.A. - Art. 24/b","")</f>
        <v/>
      </c>
      <c r="D72" s="92"/>
      <c r="E72" s="103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5">
      <c r="A73" s="22"/>
      <c r="B73" s="141" t="s">
        <v>98</v>
      </c>
      <c r="C73" s="142"/>
      <c r="D73" s="142"/>
      <c r="E73" s="142"/>
      <c r="F73" s="142"/>
      <c r="G73" s="142"/>
      <c r="H73" s="142"/>
      <c r="I73" s="142"/>
      <c r="J73" s="142"/>
      <c r="K73" s="66"/>
      <c r="L73" s="21">
        <f>SUM(L70:L72)</f>
        <v>0</v>
      </c>
      <c r="M73" s="22"/>
    </row>
    <row r="74" spans="1:15" ht="4.5" customHeight="1" thickTop="1" x14ac:dyDescent="0.2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2">
      <c r="A75" s="22"/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  <c r="K75" s="42"/>
      <c r="L75" s="60">
        <f>L63+L73</f>
        <v>0</v>
      </c>
      <c r="M75" s="22"/>
    </row>
    <row r="76" spans="1:15" ht="3" customHeight="1" x14ac:dyDescent="0.2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2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5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5">
      <c r="A79" s="22"/>
      <c r="B79" s="62" t="str">
        <f>IF(D7="di somma urgenza","Maggiorazione del 20%  somma urgenza","")</f>
        <v/>
      </c>
      <c r="C79" s="57"/>
      <c r="D79" s="57"/>
      <c r="E79" s="57"/>
      <c r="F79" s="63">
        <f>IF(D7="di somma urgenza",ROUND(20%*L77,2),0)</f>
        <v>0</v>
      </c>
      <c r="G79" s="147" t="str">
        <f>IF(D7="di somma urgenza","Importo maggiorato del 20 % per interventi di somma Urgenza","")</f>
        <v/>
      </c>
      <c r="H79" s="147"/>
      <c r="I79" s="147"/>
      <c r="J79" s="147"/>
      <c r="K79" s="42"/>
      <c r="L79" s="33">
        <f>IF(D7="di somma urgenza",L77+F79,0)</f>
        <v>0</v>
      </c>
      <c r="M79" s="22"/>
    </row>
    <row r="80" spans="1:15" ht="4.5" customHeight="1" x14ac:dyDescent="0.2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2">
      <c r="A82" s="22"/>
      <c r="B82" s="162" t="s">
        <v>7</v>
      </c>
      <c r="C82" s="179" t="s">
        <v>23</v>
      </c>
      <c r="D82" s="143" t="s">
        <v>71</v>
      </c>
      <c r="E82" s="143" t="s">
        <v>99</v>
      </c>
      <c r="F82" s="188" t="s">
        <v>18</v>
      </c>
      <c r="G82" s="189"/>
      <c r="H82" s="143" t="s">
        <v>8</v>
      </c>
      <c r="I82" s="145" t="s">
        <v>9</v>
      </c>
      <c r="J82" s="164" t="s">
        <v>91</v>
      </c>
      <c r="K82" s="143" t="s">
        <v>107</v>
      </c>
      <c r="L82" s="155" t="s">
        <v>92</v>
      </c>
      <c r="M82" s="22"/>
    </row>
    <row r="83" spans="1:15" ht="30" customHeight="1" thickBot="1" x14ac:dyDescent="0.25">
      <c r="A83" s="22"/>
      <c r="B83" s="163"/>
      <c r="C83" s="180"/>
      <c r="D83" s="144"/>
      <c r="E83" s="144"/>
      <c r="F83" s="49" t="s">
        <v>113</v>
      </c>
      <c r="G83" s="65" t="s">
        <v>17</v>
      </c>
      <c r="H83" s="144"/>
      <c r="I83" s="146"/>
      <c r="J83" s="165"/>
      <c r="K83" s="144"/>
      <c r="L83" s="156"/>
      <c r="M83" s="22"/>
    </row>
    <row r="84" spans="1:15" ht="4.5" customHeight="1" thickTop="1" thickBo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2">
      <c r="A85" s="22"/>
      <c r="B85" s="50"/>
      <c r="C85" s="51" t="s">
        <v>68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2">
      <c r="A86" s="22"/>
      <c r="B86" s="28">
        <v>1</v>
      </c>
      <c r="C86" s="89" t="str">
        <f>IF(I86&lt;&gt;0,ACERrif,"")</f>
        <v/>
      </c>
      <c r="D86" s="92"/>
      <c r="E86" s="92"/>
      <c r="F86" s="94" t="s">
        <v>24</v>
      </c>
      <c r="G86" s="81"/>
      <c r="H86" s="84" t="s">
        <v>90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2">
      <c r="A87" s="22"/>
      <c r="B87" s="28">
        <v>2</v>
      </c>
      <c r="C87" s="89" t="str">
        <f>IF(I87&lt;&gt;0,ACERrif,"")</f>
        <v/>
      </c>
      <c r="D87" s="92"/>
      <c r="E87" s="92"/>
      <c r="F87" s="94" t="s">
        <v>25</v>
      </c>
      <c r="G87" s="81"/>
      <c r="H87" s="84" t="s">
        <v>90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2">
      <c r="A88" s="22"/>
      <c r="B88" s="90">
        <v>3</v>
      </c>
      <c r="C88" s="89" t="str">
        <f>IF(I88&lt;&gt;0,ACERrif,"")</f>
        <v/>
      </c>
      <c r="D88" s="92"/>
      <c r="E88" s="92"/>
      <c r="F88" s="95" t="s">
        <v>96</v>
      </c>
      <c r="G88" s="81"/>
      <c r="H88" s="84" t="s">
        <v>90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5">
      <c r="A89" s="22"/>
      <c r="B89" s="141" t="s">
        <v>21</v>
      </c>
      <c r="C89" s="142"/>
      <c r="D89" s="142"/>
      <c r="E89" s="142"/>
      <c r="F89" s="142"/>
      <c r="G89" s="142"/>
      <c r="H89" s="142"/>
      <c r="I89" s="142"/>
      <c r="J89" s="142"/>
      <c r="K89" s="66"/>
      <c r="L89" s="21">
        <f>SUM(L86:L88)</f>
        <v>0</v>
      </c>
      <c r="M89" s="22"/>
      <c r="O89" s="91">
        <f>IF(D7="di somma urgenza",ROUND(L89+(L89*20%),2),0)</f>
        <v>0</v>
      </c>
    </row>
    <row r="90" spans="1:15" ht="4.5" customHeight="1" thickTop="1" thickBo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0.8" thickTop="1" x14ac:dyDescent="0.2">
      <c r="A91" s="22"/>
      <c r="B91" s="50"/>
      <c r="C91" s="51" t="s">
        <v>94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2">
      <c r="A92" s="22"/>
      <c r="B92" s="29" t="str">
        <f>IF(C92&lt;&gt;"",1,"")</f>
        <v/>
      </c>
      <c r="C92" s="10"/>
      <c r="D92" s="92"/>
      <c r="E92" s="92"/>
      <c r="F92" s="16"/>
      <c r="G92" s="17"/>
      <c r="H92" s="93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2">
      <c r="A93" s="22"/>
      <c r="B93" s="29" t="str">
        <f>IF(C93&lt;&gt;"",B92+1,"")</f>
        <v/>
      </c>
      <c r="C93" s="10"/>
      <c r="D93" s="92"/>
      <c r="E93" s="92"/>
      <c r="F93" s="16"/>
      <c r="G93" s="17"/>
      <c r="H93" s="93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2">
      <c r="A94" s="22"/>
      <c r="B94" s="29" t="str">
        <f>IF(C94&lt;&gt;"",B93+1,"")</f>
        <v/>
      </c>
      <c r="C94" s="10"/>
      <c r="D94" s="92"/>
      <c r="E94" s="92"/>
      <c r="F94" s="16"/>
      <c r="G94" s="17"/>
      <c r="H94" s="93" t="s">
        <v>32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2">
      <c r="A95" s="22"/>
      <c r="B95" s="29" t="str">
        <f>IF(C95&lt;&gt;"",B94+1,"")</f>
        <v/>
      </c>
      <c r="C95" s="10"/>
      <c r="D95" s="92"/>
      <c r="E95" s="92"/>
      <c r="F95" s="16"/>
      <c r="G95" s="17"/>
      <c r="H95" s="93" t="s">
        <v>32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2">
      <c r="A96" s="22"/>
      <c r="B96" s="29" t="str">
        <f>IF(C96&lt;&gt;"",B95+1,"")</f>
        <v/>
      </c>
      <c r="C96" s="10"/>
      <c r="D96" s="92"/>
      <c r="E96" s="92"/>
      <c r="F96" s="16"/>
      <c r="G96" s="17"/>
      <c r="H96" s="93" t="s">
        <v>32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5">
      <c r="A97" s="22"/>
      <c r="B97" s="141" t="s">
        <v>97</v>
      </c>
      <c r="C97" s="142"/>
      <c r="D97" s="142"/>
      <c r="E97" s="142"/>
      <c r="F97" s="142"/>
      <c r="G97" s="142"/>
      <c r="H97" s="142"/>
      <c r="I97" s="142"/>
      <c r="J97" s="142"/>
      <c r="K97" s="66"/>
      <c r="L97" s="21">
        <f>SUM(L92:L96)</f>
        <v>0</v>
      </c>
      <c r="M97" s="22"/>
      <c r="O97" s="91">
        <f>IF(D7="di somma urgenza",ROUND(L97+(L97*20%),2),0)</f>
        <v>0</v>
      </c>
    </row>
    <row r="98" spans="1:15" ht="4.5" customHeight="1" thickTop="1" thickBo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0.8" thickTop="1" x14ac:dyDescent="0.2">
      <c r="A99" s="22"/>
      <c r="B99" s="50"/>
      <c r="C99" s="51" t="s">
        <v>95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2">
      <c r="A100" s="22"/>
      <c r="B100" s="34" t="str">
        <f>IF(C100&lt;&gt;"",1,"")</f>
        <v/>
      </c>
      <c r="C100" s="10"/>
      <c r="D100" s="92"/>
      <c r="E100" s="92"/>
      <c r="F100" s="16"/>
      <c r="G100" s="17"/>
      <c r="H100" s="93" t="s">
        <v>32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2">
      <c r="A101" s="22"/>
      <c r="B101" s="34" t="str">
        <f>IF(C101&lt;&gt;"",B100+1,"")</f>
        <v/>
      </c>
      <c r="C101" s="10"/>
      <c r="D101" s="92"/>
      <c r="E101" s="92"/>
      <c r="F101" s="16"/>
      <c r="G101" s="17"/>
      <c r="H101" s="93" t="s">
        <v>32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2">
      <c r="A102" s="22"/>
      <c r="B102" s="34" t="str">
        <f>IF(C102&lt;&gt;"",B101+1,"")</f>
        <v/>
      </c>
      <c r="C102" s="10"/>
      <c r="D102" s="92"/>
      <c r="E102" s="92"/>
      <c r="F102" s="16"/>
      <c r="G102" s="17"/>
      <c r="H102" s="93" t="s">
        <v>32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2">
      <c r="A103" s="22"/>
      <c r="B103" s="34" t="str">
        <f>IF(C103&lt;&gt;"",B102+1,"")</f>
        <v/>
      </c>
      <c r="C103" s="10"/>
      <c r="D103" s="92"/>
      <c r="E103" s="92"/>
      <c r="F103" s="16"/>
      <c r="G103" s="17"/>
      <c r="H103" s="93" t="s">
        <v>32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2">
      <c r="A104" s="22"/>
      <c r="B104" s="34" t="str">
        <f>IF(C104&lt;&gt;"",B103+1,"")</f>
        <v/>
      </c>
      <c r="C104" s="10"/>
      <c r="D104" s="92"/>
      <c r="E104" s="92"/>
      <c r="F104" s="16"/>
      <c r="G104" s="17"/>
      <c r="H104" s="93" t="s">
        <v>32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5">
      <c r="A105" s="22"/>
      <c r="B105" s="141" t="s">
        <v>22</v>
      </c>
      <c r="C105" s="142"/>
      <c r="D105" s="142"/>
      <c r="E105" s="142"/>
      <c r="F105" s="142"/>
      <c r="G105" s="142"/>
      <c r="H105" s="142"/>
      <c r="I105" s="142"/>
      <c r="J105" s="142"/>
      <c r="K105" s="66"/>
      <c r="L105" s="21">
        <f>SUM(L100:L104)</f>
        <v>0</v>
      </c>
      <c r="M105" s="22"/>
      <c r="O105" s="91">
        <f>IF(D7="di somma urgenza",ROUND(L105+(L105*20%),2),0)</f>
        <v>0</v>
      </c>
    </row>
    <row r="106" spans="1:15" ht="4.5" customHeight="1" thickTop="1" thickBo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2">
      <c r="A107" s="22"/>
      <c r="B107" s="50"/>
      <c r="C107" s="51" t="s">
        <v>69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2">
      <c r="A108" s="22"/>
      <c r="B108" s="83" t="str">
        <f>IF(C108&lt;&gt;"",B107+1,"")</f>
        <v/>
      </c>
      <c r="C108" s="10"/>
      <c r="D108" s="92"/>
      <c r="E108" s="92"/>
      <c r="F108" s="16"/>
      <c r="G108" s="81"/>
      <c r="H108" s="93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2">
      <c r="A109" s="22"/>
      <c r="B109" s="83" t="str">
        <f>IF(C109&lt;&gt;"",B108+1,"")</f>
        <v/>
      </c>
      <c r="C109" s="10"/>
      <c r="D109" s="92"/>
      <c r="E109" s="92"/>
      <c r="F109" s="16"/>
      <c r="G109" s="81"/>
      <c r="H109" s="93" t="s">
        <v>32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2">
      <c r="A110" s="22"/>
      <c r="B110" s="83" t="str">
        <f t="shared" ref="B110:B115" si="4">IF(C110&lt;&gt;"",B109+1,"")</f>
        <v/>
      </c>
      <c r="C110" s="10"/>
      <c r="D110" s="92"/>
      <c r="E110" s="92"/>
      <c r="F110" s="16"/>
      <c r="G110" s="81"/>
      <c r="H110" s="93" t="s">
        <v>32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2">
      <c r="A111" s="22"/>
      <c r="B111" s="83" t="str">
        <f t="shared" si="4"/>
        <v/>
      </c>
      <c r="C111" s="10"/>
      <c r="D111" s="92"/>
      <c r="E111" s="92"/>
      <c r="F111" s="16"/>
      <c r="G111" s="81"/>
      <c r="H111" s="93" t="s">
        <v>32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2">
      <c r="A112" s="22"/>
      <c r="B112" s="83" t="str">
        <f t="shared" si="4"/>
        <v/>
      </c>
      <c r="C112" s="10"/>
      <c r="D112" s="92"/>
      <c r="E112" s="92"/>
      <c r="F112" s="16"/>
      <c r="G112" s="81"/>
      <c r="H112" s="93" t="s">
        <v>32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2">
      <c r="A113" s="22"/>
      <c r="B113" s="83" t="str">
        <f t="shared" si="4"/>
        <v/>
      </c>
      <c r="C113" s="10"/>
      <c r="D113" s="92"/>
      <c r="E113" s="92"/>
      <c r="F113" s="16"/>
      <c r="G113" s="81"/>
      <c r="H113" s="93" t="s">
        <v>32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2">
      <c r="A114" s="22"/>
      <c r="B114" s="83" t="str">
        <f>IF(C114&lt;&gt;"",#REF!+1,"")</f>
        <v/>
      </c>
      <c r="C114" s="10"/>
      <c r="D114" s="92"/>
      <c r="E114" s="92"/>
      <c r="F114" s="16"/>
      <c r="G114" s="81"/>
      <c r="H114" s="93" t="s">
        <v>32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2">
      <c r="A115" s="22"/>
      <c r="B115" s="83" t="str">
        <f t="shared" si="4"/>
        <v/>
      </c>
      <c r="C115" s="10"/>
      <c r="D115" s="92"/>
      <c r="E115" s="92"/>
      <c r="F115" s="96"/>
      <c r="G115" s="81"/>
      <c r="H115" s="93" t="s">
        <v>32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5">
      <c r="A116" s="22"/>
      <c r="B116" s="141" t="s">
        <v>27</v>
      </c>
      <c r="C116" s="142"/>
      <c r="D116" s="142"/>
      <c r="E116" s="142"/>
      <c r="F116" s="142"/>
      <c r="G116" s="142"/>
      <c r="H116" s="142"/>
      <c r="I116" s="142"/>
      <c r="J116" s="142"/>
      <c r="K116" s="79"/>
      <c r="L116" s="21">
        <f>SUM(L108:L115)</f>
        <v>0</v>
      </c>
      <c r="M116" s="22"/>
      <c r="O116" s="91">
        <f>IF(D7="di somma urgenza",ROUND(L116+(L116*20%),2),0)</f>
        <v>0</v>
      </c>
    </row>
    <row r="117" spans="1:15" ht="4.5" customHeight="1" thickTop="1" thickBo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5">
      <c r="A118" s="22"/>
      <c r="B118" s="157" t="s">
        <v>78</v>
      </c>
      <c r="C118" s="157"/>
      <c r="D118" s="157"/>
      <c r="E118" s="157"/>
      <c r="F118" s="157"/>
      <c r="G118" s="157"/>
      <c r="H118" s="157"/>
      <c r="I118" s="157"/>
      <c r="J118" s="157"/>
      <c r="K118" s="42"/>
      <c r="L118" s="33">
        <f>L89+L97+L105+L116</f>
        <v>0</v>
      </c>
      <c r="M118" s="22"/>
    </row>
    <row r="119" spans="1:15" ht="3" customHeight="1" thickBot="1" x14ac:dyDescent="0.25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5">
      <c r="A120" s="22"/>
      <c r="B120" s="62" t="str">
        <f>IF(D7="di somma urgenza","Maggiorazione del 20%  somma urgenza","")</f>
        <v/>
      </c>
      <c r="C120" s="57"/>
      <c r="D120" s="57"/>
      <c r="E120" s="57"/>
      <c r="F120" s="63">
        <f>IF(D7="di somma urgenza",ROUND(20%*L118,2),0)</f>
        <v>0</v>
      </c>
      <c r="G120" s="147" t="str">
        <f>IF(D7="di somma urgenza","Importo maggiorato del 20 % per interventi di somma Urgenza","")</f>
        <v/>
      </c>
      <c r="H120" s="147"/>
      <c r="I120" s="147"/>
      <c r="J120" s="147"/>
      <c r="K120" s="42"/>
      <c r="L120" s="33">
        <f>IF(D7="di somma urgenza",L118+F120,0)</f>
        <v>0</v>
      </c>
      <c r="M120" s="22"/>
      <c r="O120" s="91">
        <f>O89+O97+O105+O116</f>
        <v>0</v>
      </c>
    </row>
    <row r="121" spans="1:15" ht="4.5" customHeight="1" x14ac:dyDescent="0.2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2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0.8" thickBot="1" x14ac:dyDescent="0.25">
      <c r="A123" s="22"/>
      <c r="B123" s="76" t="s">
        <v>66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2">
      <c r="A124" s="22"/>
      <c r="B124" s="151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51"/>
      <c r="D124" s="151"/>
      <c r="E124" s="151"/>
      <c r="F124" s="151"/>
      <c r="G124" s="151"/>
      <c r="H124" s="151"/>
      <c r="I124" s="151"/>
      <c r="J124" s="151"/>
      <c r="K124" s="42"/>
      <c r="L124" s="35" t="e">
        <f>IF(D7="di somma urgenza",L79,L77)</f>
        <v>#VALUE!</v>
      </c>
      <c r="M124" s="22"/>
    </row>
    <row r="125" spans="1:15" ht="18" customHeight="1" x14ac:dyDescent="0.2">
      <c r="A125" s="22"/>
      <c r="B125" s="157" t="str">
        <f>IF(D7="di somma urgenza","Ammontare netto delle opere per la sicurezza, non soggette a ribasso, maggiorate del 20% per somma urgenza","Ammontare netto delle opere per la sicurezza non soggette al ribasso")</f>
        <v>Ammontare netto delle opere per la sicurezza non soggette al ribasso</v>
      </c>
      <c r="C125" s="157"/>
      <c r="D125" s="157"/>
      <c r="E125" s="157"/>
      <c r="F125" s="157"/>
      <c r="G125" s="157"/>
      <c r="H125" s="157"/>
      <c r="I125" s="157"/>
      <c r="J125" s="157"/>
      <c r="K125" s="42"/>
      <c r="L125" s="36">
        <f>IF(D7="di somma urgenza",O116,L116)</f>
        <v>0</v>
      </c>
      <c r="M125" s="22"/>
    </row>
    <row r="126" spans="1:15" ht="18" customHeight="1" thickBot="1" x14ac:dyDescent="0.25">
      <c r="A126" s="22"/>
      <c r="B126" s="157" t="str">
        <f>IF(D7="di somma urgenza","Ammontare netto delle opere non soggette al ribasso, maggiorate del 20% per somma urgenza","Ammontare netto delle opere non soggette al ribasso")</f>
        <v>Ammontare netto delle opere non soggette al ribasso</v>
      </c>
      <c r="C126" s="157"/>
      <c r="D126" s="157"/>
      <c r="E126" s="157"/>
      <c r="F126" s="157"/>
      <c r="G126" s="157"/>
      <c r="H126" s="157"/>
      <c r="I126" s="157"/>
      <c r="J126" s="157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2">
      <c r="A127" s="22"/>
      <c r="B127" s="157" t="s">
        <v>79</v>
      </c>
      <c r="C127" s="157"/>
      <c r="D127" s="157"/>
      <c r="E127" s="157"/>
      <c r="F127" s="157"/>
      <c r="G127" s="157"/>
      <c r="H127" s="157"/>
      <c r="I127" s="157"/>
      <c r="J127" s="157"/>
      <c r="K127" s="42"/>
      <c r="L127" s="37" t="e">
        <f>L124+L125+L126</f>
        <v>#VALUE!</v>
      </c>
      <c r="M127" s="22"/>
    </row>
    <row r="128" spans="1:15" ht="18" customHeight="1" thickBot="1" x14ac:dyDescent="0.25">
      <c r="A128" s="22"/>
      <c r="B128" s="151" t="str">
        <f>"IVA applicata al "&amp;IVA*100&amp;"%"</f>
        <v>IVA applicata al 22%</v>
      </c>
      <c r="C128" s="151"/>
      <c r="D128" s="151"/>
      <c r="E128" s="151"/>
      <c r="F128" s="151"/>
      <c r="G128" s="151"/>
      <c r="H128" s="151"/>
      <c r="I128" s="151"/>
      <c r="J128" s="151"/>
      <c r="K128" s="42"/>
      <c r="L128" s="38" t="e">
        <f>ROUND(L127*IVA,2)</f>
        <v>#VALUE!</v>
      </c>
      <c r="M128" s="22"/>
    </row>
    <row r="129" spans="1:18" ht="18" customHeight="1" thickBot="1" x14ac:dyDescent="0.25">
      <c r="A129" s="22"/>
      <c r="B129" s="157" t="s">
        <v>80</v>
      </c>
      <c r="C129" s="157"/>
      <c r="D129" s="157"/>
      <c r="E129" s="157"/>
      <c r="F129" s="157"/>
      <c r="G129" s="157"/>
      <c r="H129" s="157"/>
      <c r="I129" s="157"/>
      <c r="J129" s="157"/>
      <c r="K129" s="42"/>
      <c r="L129" s="39" t="e">
        <f>L127+L128</f>
        <v>#VALUE!</v>
      </c>
      <c r="M129" s="22"/>
    </row>
    <row r="130" spans="1:18" ht="4.5" customHeight="1" thickTop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2">
      <c r="A131" s="22"/>
      <c r="B131" s="76" t="s">
        <v>70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6" x14ac:dyDescent="0.2">
      <c r="A134" s="22"/>
      <c r="B134" s="153" t="s">
        <v>72</v>
      </c>
      <c r="C134" s="153"/>
      <c r="D134" s="153"/>
      <c r="E134" s="153"/>
      <c r="F134" s="153"/>
      <c r="G134" s="153"/>
      <c r="H134" s="153"/>
      <c r="I134" s="109" t="e">
        <f>ROUND((L75+L118)*0.45/AVERAGE(CostoMO)/8/2,0)</f>
        <v>#DIV/0!</v>
      </c>
      <c r="J134" s="152" t="s">
        <v>81</v>
      </c>
      <c r="K134" s="148"/>
      <c r="L134" s="148"/>
      <c r="M134" s="22"/>
      <c r="R134" s="56"/>
    </row>
    <row r="135" spans="1:18" ht="3" customHeight="1" x14ac:dyDescent="0.2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6" x14ac:dyDescent="0.2">
      <c r="A136" s="22"/>
      <c r="B136" s="153" t="str">
        <f>IF(D7="non urgente","I lavori potranno iniziare non oltre il ","I lavori avranno inizio entro il       ")</f>
        <v xml:space="preserve">I lavori potranno iniziare non oltre il </v>
      </c>
      <c r="C136" s="153"/>
      <c r="D136" s="153"/>
      <c r="E136" s="154"/>
      <c r="F136" s="75">
        <f>IF(J7&lt;&gt;0,IF(D7="Non Urgente",J7+15,IF(D7="Urgente",J7+2,IF(D7="di Somma Urgenza",J7,""))),)</f>
        <v>0</v>
      </c>
      <c r="G136" s="107" t="str">
        <f>IF(D7="Non Urgente"," salvo altra data di approvazione del contratto applicativo,","pena l'applicazione delle penali di cui all'art. 19 del C.S.A.,")</f>
        <v xml:space="preserve"> salvo altra data di approvazione del contratto applicativo,</v>
      </c>
      <c r="H136" s="149" t="str">
        <f>IF(D7="non urgente","e potranno essere terminati non oltre il ","e potranno essere terminati entro il       ")</f>
        <v xml:space="preserve">e potranno essere terminati non oltre il </v>
      </c>
      <c r="I136" s="149"/>
      <c r="J136" s="149"/>
      <c r="K136" s="150"/>
      <c r="L136" s="75" t="e">
        <f>IF(F136&lt;&gt;"",F136+I134,)</f>
        <v>#DIV/0!</v>
      </c>
      <c r="M136" s="22"/>
    </row>
    <row r="137" spans="1:18" ht="3" customHeight="1" x14ac:dyDescent="0.2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6" x14ac:dyDescent="0.2">
      <c r="A138" s="22"/>
      <c r="B138" s="153" t="s">
        <v>85</v>
      </c>
      <c r="C138" s="153"/>
      <c r="D138" s="153"/>
      <c r="E138" s="153"/>
      <c r="F138" s="153"/>
      <c r="G138" s="153"/>
      <c r="H138" s="153"/>
      <c r="I138" s="153"/>
      <c r="J138" s="153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2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2">
      <c r="A140" s="22"/>
      <c r="B140" s="148" t="s">
        <v>108</v>
      </c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22"/>
    </row>
    <row r="141" spans="1:18" ht="3" customHeight="1" x14ac:dyDescent="0.2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2">
      <c r="A142" s="22"/>
      <c r="B142" s="148" t="s">
        <v>109</v>
      </c>
      <c r="C142" s="148"/>
      <c r="D142" s="148"/>
      <c r="E142" s="42"/>
      <c r="F142" s="97" t="e">
        <f>IF(L127&lt;&gt;0,L127*0.1,)</f>
        <v>#VALUE!</v>
      </c>
      <c r="G142" s="68" t="s">
        <v>110</v>
      </c>
      <c r="H142" s="68"/>
      <c r="I142" s="68"/>
      <c r="J142" s="68"/>
      <c r="K142" s="68"/>
      <c r="L142" s="68"/>
      <c r="M142" s="22"/>
    </row>
    <row r="143" spans="1:18" ht="3" customHeight="1" x14ac:dyDescent="0.2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2">
      <c r="A144" s="22"/>
      <c r="B144" s="46" t="s">
        <v>117</v>
      </c>
      <c r="C144" s="40">
        <v>42527</v>
      </c>
      <c r="D144" s="58"/>
      <c r="E144" s="58"/>
      <c r="F144" s="58"/>
      <c r="G144" s="58"/>
      <c r="H144" s="173" t="s">
        <v>89</v>
      </c>
      <c r="I144" s="173"/>
      <c r="J144" s="173"/>
      <c r="K144" s="17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33" t="s">
        <v>203</v>
      </c>
      <c r="I145" s="133"/>
      <c r="J145" s="133"/>
      <c r="K145" s="133"/>
      <c r="L145" s="23"/>
      <c r="M145" s="22"/>
      <c r="R145" s="56"/>
    </row>
    <row r="146" spans="1:18" ht="4.5" customHeight="1" x14ac:dyDescent="0.2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2">
      <c r="A147" s="22"/>
      <c r="B147" s="148" t="s">
        <v>111</v>
      </c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22"/>
      <c r="R147" s="56"/>
    </row>
    <row r="148" spans="1:18" ht="4.5" customHeight="1" x14ac:dyDescent="0.2">
      <c r="A148" s="22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22"/>
      <c r="R148" s="56"/>
    </row>
    <row r="149" spans="1:18" x14ac:dyDescent="0.2">
      <c r="A149" s="22"/>
      <c r="B149" s="134" t="s">
        <v>121</v>
      </c>
      <c r="C149" s="134"/>
      <c r="D149" s="134"/>
      <c r="E149" s="134"/>
      <c r="F149" s="108"/>
      <c r="G149" s="22"/>
      <c r="H149" s="173" t="s">
        <v>125</v>
      </c>
      <c r="I149" s="173"/>
      <c r="J149" s="173"/>
      <c r="K149" s="173"/>
      <c r="L149" s="55"/>
      <c r="M149" s="22"/>
    </row>
    <row r="150" spans="1:18" ht="15" customHeight="1" x14ac:dyDescent="0.2">
      <c r="A150" s="22"/>
      <c r="B150" s="172" t="str">
        <f>DLL</f>
        <v>Geom. Massimo Calisi</v>
      </c>
      <c r="C150" s="172"/>
      <c r="D150" s="172"/>
      <c r="E150" s="172"/>
      <c r="F150" s="22"/>
      <c r="G150" s="22"/>
      <c r="H150" s="133" t="str">
        <f>RUP</f>
        <v>Arch. Daniele Bachini</v>
      </c>
      <c r="I150" s="133"/>
      <c r="J150" s="133"/>
      <c r="K150" s="133"/>
      <c r="L150" s="55"/>
      <c r="M150" s="22"/>
    </row>
    <row r="151" spans="1:18" ht="9" customHeight="1" x14ac:dyDescent="0.2">
      <c r="A151" s="22"/>
      <c r="B151" s="22"/>
      <c r="C151" s="22"/>
      <c r="D151" s="22"/>
      <c r="E151" s="22"/>
      <c r="F151" s="22"/>
      <c r="G151" s="23" t="s">
        <v>131</v>
      </c>
      <c r="H151" s="46"/>
      <c r="I151" s="46"/>
      <c r="J151" s="98"/>
      <c r="K151" s="98"/>
      <c r="L151" s="98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8" t="str">
        <f>Direttore</f>
        <v>Dott. Marco Ghersevich</v>
      </c>
      <c r="H152" s="98"/>
      <c r="I152" s="98"/>
      <c r="J152" s="98"/>
      <c r="K152" s="98"/>
      <c r="L152" s="98"/>
      <c r="M152" s="22"/>
    </row>
    <row r="153" spans="1:18" ht="9" customHeight="1" x14ac:dyDescent="0.2">
      <c r="A153" s="22"/>
      <c r="B153" s="22"/>
      <c r="C153" s="22"/>
      <c r="D153" s="22"/>
      <c r="E153" s="22"/>
      <c r="F153" s="22"/>
      <c r="G153" s="22"/>
      <c r="H153" s="46"/>
      <c r="I153" s="46"/>
      <c r="J153" s="98"/>
      <c r="K153" s="98"/>
      <c r="L153" s="98"/>
      <c r="M153" s="22"/>
    </row>
    <row r="154" spans="1:18" ht="6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2"/>
    <row r="156" spans="1:18" x14ac:dyDescent="0.2"/>
    <row r="157" spans="1:18" x14ac:dyDescent="0.2"/>
    <row r="158" spans="1:18" x14ac:dyDescent="0.2"/>
    <row r="159" spans="1:18" x14ac:dyDescent="0.2"/>
    <row r="160" spans="1:18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</sheetData>
  <sheetProtection password="EE94" sheet="1" objects="1" scenarios="1" selectLockedCells="1"/>
  <mergeCells count="76"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B150:E150"/>
    <mergeCell ref="H144:K144"/>
    <mergeCell ref="J2:L3"/>
    <mergeCell ref="F3:H3"/>
    <mergeCell ref="I2:I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L66:L67"/>
    <mergeCell ref="B129:J129"/>
    <mergeCell ref="B124:J124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</mergeCells>
  <phoneticPr fontId="24" type="noConversion"/>
  <conditionalFormatting sqref="F79">
    <cfRule type="cellIs" dxfId="8" priority="12" operator="equal">
      <formula>0</formula>
    </cfRule>
  </conditionalFormatting>
  <conditionalFormatting sqref="L79">
    <cfRule type="cellIs" dxfId="7" priority="11" operator="equal">
      <formula>0</formula>
    </cfRule>
  </conditionalFormatting>
  <conditionalFormatting sqref="F120">
    <cfRule type="cellIs" dxfId="6" priority="10" operator="equal">
      <formula>0</formula>
    </cfRule>
  </conditionalFormatting>
  <conditionalFormatting sqref="L120">
    <cfRule type="cellIs" dxfId="5" priority="9" operator="equal">
      <formula>0</formula>
    </cfRule>
  </conditionalFormatting>
  <conditionalFormatting sqref="F3">
    <cfRule type="notContainsText" dxfId="4" priority="7" operator="notContains" text="non urgente">
      <formula>ISERROR(SEARCH("non urgente",F3))</formula>
    </cfRule>
  </conditionalFormatting>
  <conditionalFormatting sqref="F3">
    <cfRule type="containsText" dxfId="3" priority="6" operator="containsText" text="di somma urgenza">
      <formula>NOT(ISERROR(SEARCH("di somma urgenza",F3)))</formula>
    </cfRule>
  </conditionalFormatting>
  <conditionalFormatting sqref="H2">
    <cfRule type="iconSet" priority="4">
      <iconSet iconSet="3TrafficLights2" showValue="0">
        <cfvo type="percent" val="0"/>
        <cfvo type="num" val="2"/>
        <cfvo type="num" val="3"/>
      </iconSet>
    </cfRule>
  </conditionalFormatting>
  <conditionalFormatting sqref="I2">
    <cfRule type="iconSet" priority="3">
      <iconSet iconSet="3Arrows" showValue="0">
        <cfvo type="percent" val="0"/>
        <cfvo type="num" val="2"/>
        <cfvo type="num" val="3"/>
      </iconSet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3" sqref="E23"/>
    </sheetView>
  </sheetViews>
  <sheetFormatPr defaultRowHeight="14.4" x14ac:dyDescent="0.3"/>
  <cols>
    <col min="1" max="1" width="21.5546875" bestFit="1" customWidth="1"/>
    <col min="3" max="3" width="15.5546875" customWidth="1"/>
    <col min="5" max="5" width="65.5546875" bestFit="1" customWidth="1"/>
  </cols>
  <sheetData>
    <row r="1" spans="1:5" x14ac:dyDescent="0.3">
      <c r="A1" s="4" t="s">
        <v>0</v>
      </c>
      <c r="C1" s="78" t="s">
        <v>8</v>
      </c>
      <c r="E1" s="4" t="s">
        <v>86</v>
      </c>
    </row>
    <row r="2" spans="1:5" x14ac:dyDescent="0.3">
      <c r="A2" s="1" t="s">
        <v>32</v>
      </c>
      <c r="C2" s="7" t="s">
        <v>32</v>
      </c>
      <c r="E2" s="1" t="s">
        <v>87</v>
      </c>
    </row>
    <row r="3" spans="1:5" x14ac:dyDescent="0.3">
      <c r="A3" s="2" t="s">
        <v>74</v>
      </c>
      <c r="C3" s="8" t="s">
        <v>33</v>
      </c>
      <c r="E3" s="3" t="s">
        <v>88</v>
      </c>
    </row>
    <row r="4" spans="1:5" x14ac:dyDescent="0.3">
      <c r="A4" s="2" t="s">
        <v>73</v>
      </c>
      <c r="C4" s="8" t="s">
        <v>34</v>
      </c>
    </row>
    <row r="5" spans="1:5" x14ac:dyDescent="0.3">
      <c r="A5" s="3" t="s">
        <v>75</v>
      </c>
      <c r="C5" s="8" t="s">
        <v>35</v>
      </c>
    </row>
    <row r="6" spans="1:5" x14ac:dyDescent="0.3">
      <c r="C6" s="8" t="s">
        <v>36</v>
      </c>
    </row>
    <row r="7" spans="1:5" x14ac:dyDescent="0.3">
      <c r="A7" s="4" t="s">
        <v>12</v>
      </c>
      <c r="C7" s="8" t="s">
        <v>10</v>
      </c>
      <c r="E7" s="67"/>
    </row>
    <row r="8" spans="1:5" x14ac:dyDescent="0.3">
      <c r="A8" s="1" t="s">
        <v>32</v>
      </c>
      <c r="C8" s="8" t="s">
        <v>37</v>
      </c>
      <c r="E8" s="67" t="s">
        <v>82</v>
      </c>
    </row>
    <row r="9" spans="1:5" x14ac:dyDescent="0.3">
      <c r="A9" s="2" t="s">
        <v>83</v>
      </c>
      <c r="C9" s="8" t="s">
        <v>38</v>
      </c>
      <c r="E9" s="99" t="s">
        <v>32</v>
      </c>
    </row>
    <row r="10" spans="1:5" ht="20.399999999999999" x14ac:dyDescent="0.3">
      <c r="A10" s="2" t="s">
        <v>84</v>
      </c>
      <c r="C10" s="8" t="s">
        <v>39</v>
      </c>
      <c r="E10" s="99" t="s">
        <v>102</v>
      </c>
    </row>
    <row r="11" spans="1:5" ht="20.399999999999999" x14ac:dyDescent="0.3">
      <c r="A11" s="3" t="s">
        <v>11</v>
      </c>
      <c r="C11" s="8" t="s">
        <v>40</v>
      </c>
      <c r="E11" s="99" t="s">
        <v>103</v>
      </c>
    </row>
    <row r="12" spans="1:5" ht="20.399999999999999" x14ac:dyDescent="0.3">
      <c r="C12" s="8" t="s">
        <v>41</v>
      </c>
      <c r="E12" s="99" t="s">
        <v>101</v>
      </c>
    </row>
    <row r="13" spans="1:5" x14ac:dyDescent="0.3">
      <c r="A13" s="4" t="s">
        <v>31</v>
      </c>
      <c r="C13" s="8" t="s">
        <v>42</v>
      </c>
      <c r="E13" s="99" t="s">
        <v>106</v>
      </c>
    </row>
    <row r="14" spans="1:5" x14ac:dyDescent="0.3">
      <c r="A14" s="1" t="s">
        <v>32</v>
      </c>
      <c r="C14" s="8" t="s">
        <v>43</v>
      </c>
      <c r="E14" s="99" t="s">
        <v>105</v>
      </c>
    </row>
    <row r="15" spans="1:5" ht="20.399999999999999" x14ac:dyDescent="0.3">
      <c r="A15" s="2" t="s">
        <v>29</v>
      </c>
      <c r="C15" s="8" t="s">
        <v>44</v>
      </c>
      <c r="E15" s="99" t="s">
        <v>114</v>
      </c>
    </row>
    <row r="16" spans="1:5" x14ac:dyDescent="0.3">
      <c r="A16" s="3" t="s">
        <v>30</v>
      </c>
      <c r="C16" s="8" t="s">
        <v>45</v>
      </c>
      <c r="E16" s="99" t="s">
        <v>115</v>
      </c>
    </row>
    <row r="17" spans="1:5" ht="20.399999999999999" x14ac:dyDescent="0.3">
      <c r="C17" s="8" t="s">
        <v>46</v>
      </c>
      <c r="E17" s="99" t="s">
        <v>100</v>
      </c>
    </row>
    <row r="18" spans="1:5" ht="21.6" x14ac:dyDescent="0.3">
      <c r="A18" s="4" t="s">
        <v>64</v>
      </c>
      <c r="C18" s="8" t="s">
        <v>63</v>
      </c>
      <c r="E18" s="100" t="s">
        <v>116</v>
      </c>
    </row>
    <row r="19" spans="1:5" ht="21.6" x14ac:dyDescent="0.3">
      <c r="A19" s="18"/>
      <c r="C19" s="8" t="s">
        <v>47</v>
      </c>
      <c r="E19" s="100" t="s">
        <v>104</v>
      </c>
    </row>
    <row r="20" spans="1:5" x14ac:dyDescent="0.3">
      <c r="A20" s="14">
        <v>0.01</v>
      </c>
      <c r="C20" s="8" t="s">
        <v>48</v>
      </c>
      <c r="E20" s="100" t="s">
        <v>123</v>
      </c>
    </row>
    <row r="21" spans="1:5" x14ac:dyDescent="0.3">
      <c r="A21" s="14">
        <v>0.02</v>
      </c>
      <c r="C21" s="8" t="s">
        <v>49</v>
      </c>
    </row>
    <row r="22" spans="1:5" x14ac:dyDescent="0.3">
      <c r="A22" s="14">
        <v>0.03</v>
      </c>
      <c r="C22" s="8" t="s">
        <v>50</v>
      </c>
    </row>
    <row r="23" spans="1:5" x14ac:dyDescent="0.3">
      <c r="A23" s="14">
        <v>0.04</v>
      </c>
      <c r="C23" s="8" t="s">
        <v>51</v>
      </c>
    </row>
    <row r="24" spans="1:5" x14ac:dyDescent="0.3">
      <c r="A24" s="14">
        <v>0.05</v>
      </c>
      <c r="C24" s="8" t="s">
        <v>52</v>
      </c>
    </row>
    <row r="25" spans="1:5" x14ac:dyDescent="0.3">
      <c r="A25" s="14">
        <v>0.06</v>
      </c>
      <c r="C25" s="8" t="s">
        <v>53</v>
      </c>
    </row>
    <row r="26" spans="1:5" x14ac:dyDescent="0.3">
      <c r="A26" s="14">
        <v>7.0000000000000007E-2</v>
      </c>
      <c r="C26" s="8" t="s">
        <v>54</v>
      </c>
    </row>
    <row r="27" spans="1:5" x14ac:dyDescent="0.3">
      <c r="A27" s="14">
        <v>0.08</v>
      </c>
      <c r="C27" s="8" t="s">
        <v>55</v>
      </c>
    </row>
    <row r="28" spans="1:5" x14ac:dyDescent="0.3">
      <c r="A28" s="14">
        <v>0.09</v>
      </c>
      <c r="C28" s="8" t="s">
        <v>56</v>
      </c>
    </row>
    <row r="29" spans="1:5" x14ac:dyDescent="0.3">
      <c r="A29" s="14">
        <v>0.1</v>
      </c>
      <c r="C29" s="8" t="s">
        <v>57</v>
      </c>
    </row>
    <row r="30" spans="1:5" x14ac:dyDescent="0.3">
      <c r="A30" s="14">
        <v>0.11</v>
      </c>
      <c r="C30" s="8" t="s">
        <v>58</v>
      </c>
    </row>
    <row r="31" spans="1:5" x14ac:dyDescent="0.3">
      <c r="A31" s="14">
        <v>0.12</v>
      </c>
      <c r="C31" s="8" t="s">
        <v>59</v>
      </c>
    </row>
    <row r="32" spans="1:5" x14ac:dyDescent="0.3">
      <c r="A32" s="14">
        <v>0.13</v>
      </c>
      <c r="C32" s="8" t="s">
        <v>60</v>
      </c>
    </row>
    <row r="33" spans="1:3" x14ac:dyDescent="0.3">
      <c r="A33" s="14">
        <v>0.14000000000000001</v>
      </c>
      <c r="C33" s="8" t="s">
        <v>61</v>
      </c>
    </row>
    <row r="34" spans="1:3" x14ac:dyDescent="0.3">
      <c r="A34" s="14">
        <v>0.15</v>
      </c>
      <c r="C34" s="9" t="s">
        <v>62</v>
      </c>
    </row>
    <row r="35" spans="1:3" x14ac:dyDescent="0.3">
      <c r="A35" s="14">
        <v>0.16</v>
      </c>
    </row>
    <row r="36" spans="1:3" x14ac:dyDescent="0.3">
      <c r="A36" s="14">
        <v>0.17</v>
      </c>
    </row>
    <row r="37" spans="1:3" x14ac:dyDescent="0.3">
      <c r="A37" s="14">
        <v>0.18</v>
      </c>
    </row>
    <row r="38" spans="1:3" x14ac:dyDescent="0.3">
      <c r="A38" s="14">
        <v>0.19</v>
      </c>
    </row>
    <row r="39" spans="1:3" x14ac:dyDescent="0.3">
      <c r="A39" s="15">
        <v>0.2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6" sqref="D36"/>
    </sheetView>
  </sheetViews>
  <sheetFormatPr defaultRowHeight="14.4" x14ac:dyDescent="0.3"/>
  <cols>
    <col min="1" max="1" width="64.44140625" bestFit="1" customWidth="1"/>
    <col min="2" max="2" width="9.109375" style="5"/>
    <col min="3" max="3" width="9.33203125" customWidth="1"/>
    <col min="4" max="4" width="18" customWidth="1"/>
    <col min="5" max="5" width="39.6640625" bestFit="1" customWidth="1"/>
    <col min="6" max="6" width="17.5546875" customWidth="1"/>
  </cols>
  <sheetData>
    <row r="1" spans="1:5" x14ac:dyDescent="0.3">
      <c r="A1" t="s">
        <v>2</v>
      </c>
      <c r="B1" s="5" t="s">
        <v>1</v>
      </c>
      <c r="C1" t="s">
        <v>3</v>
      </c>
      <c r="D1" t="s">
        <v>4</v>
      </c>
      <c r="E1" t="s">
        <v>5</v>
      </c>
    </row>
    <row r="2" spans="1:5" x14ac:dyDescent="0.3">
      <c r="A2" t="s">
        <v>133</v>
      </c>
      <c r="B2" s="5" t="s">
        <v>133</v>
      </c>
      <c r="C2" s="119" t="s">
        <v>133</v>
      </c>
      <c r="D2" s="6" t="s">
        <v>133</v>
      </c>
      <c r="E2" t="s">
        <v>133</v>
      </c>
    </row>
    <row r="3" spans="1:5" x14ac:dyDescent="0.3">
      <c r="A3" t="s">
        <v>134</v>
      </c>
      <c r="B3" s="5">
        <v>52100</v>
      </c>
      <c r="C3" s="119">
        <v>1</v>
      </c>
      <c r="D3" s="6" t="s">
        <v>135</v>
      </c>
      <c r="E3" t="s">
        <v>136</v>
      </c>
    </row>
    <row r="4" spans="1:5" x14ac:dyDescent="0.3">
      <c r="A4" t="s">
        <v>137</v>
      </c>
      <c r="B4" s="5">
        <v>52100</v>
      </c>
      <c r="C4" s="119">
        <v>2</v>
      </c>
      <c r="D4" s="6" t="s">
        <v>138</v>
      </c>
      <c r="E4" t="s">
        <v>139</v>
      </c>
    </row>
    <row r="5" spans="1:5" x14ac:dyDescent="0.3">
      <c r="A5" t="s">
        <v>140</v>
      </c>
      <c r="B5" s="5">
        <v>52100</v>
      </c>
      <c r="C5" s="119">
        <v>3</v>
      </c>
      <c r="D5" s="6" t="s">
        <v>138</v>
      </c>
      <c r="E5" t="s">
        <v>141</v>
      </c>
    </row>
    <row r="6" spans="1:5" x14ac:dyDescent="0.3">
      <c r="A6" t="s">
        <v>142</v>
      </c>
      <c r="B6" s="5">
        <v>52100</v>
      </c>
      <c r="C6" s="119">
        <v>4</v>
      </c>
      <c r="D6" s="6" t="s">
        <v>138</v>
      </c>
      <c r="E6" t="s">
        <v>143</v>
      </c>
    </row>
    <row r="7" spans="1:5" x14ac:dyDescent="0.3">
      <c r="A7" t="s">
        <v>144</v>
      </c>
      <c r="B7" s="5">
        <v>52100</v>
      </c>
      <c r="C7" s="119">
        <v>5</v>
      </c>
      <c r="D7" s="6" t="s">
        <v>138</v>
      </c>
      <c r="E7" t="s">
        <v>145</v>
      </c>
    </row>
    <row r="8" spans="1:5" x14ac:dyDescent="0.3">
      <c r="A8" t="s">
        <v>146</v>
      </c>
      <c r="B8" s="5">
        <v>52100</v>
      </c>
      <c r="C8" s="119">
        <v>6</v>
      </c>
      <c r="D8" s="6" t="s">
        <v>135</v>
      </c>
      <c r="E8" t="s">
        <v>147</v>
      </c>
    </row>
    <row r="9" spans="1:5" x14ac:dyDescent="0.3">
      <c r="A9" t="s">
        <v>148</v>
      </c>
      <c r="C9" s="119">
        <v>7</v>
      </c>
      <c r="D9" s="6" t="s">
        <v>149</v>
      </c>
      <c r="E9" t="s">
        <v>139</v>
      </c>
    </row>
    <row r="10" spans="1:5" x14ac:dyDescent="0.3">
      <c r="A10" t="s">
        <v>150</v>
      </c>
      <c r="B10" s="5">
        <v>54033</v>
      </c>
      <c r="C10" s="119">
        <v>8</v>
      </c>
      <c r="D10" s="6" t="s">
        <v>138</v>
      </c>
      <c r="E10" t="s">
        <v>151</v>
      </c>
    </row>
    <row r="11" spans="1:5" x14ac:dyDescent="0.3">
      <c r="A11" t="s">
        <v>152</v>
      </c>
      <c r="B11" s="5">
        <v>58033</v>
      </c>
      <c r="C11" s="119">
        <v>9</v>
      </c>
      <c r="D11" s="6" t="s">
        <v>149</v>
      </c>
      <c r="E11" t="s">
        <v>139</v>
      </c>
    </row>
    <row r="12" spans="1:5" x14ac:dyDescent="0.3">
      <c r="A12" t="s">
        <v>153</v>
      </c>
      <c r="B12" s="5">
        <v>55032</v>
      </c>
      <c r="C12" s="119">
        <v>10</v>
      </c>
      <c r="D12" s="6" t="s">
        <v>149</v>
      </c>
      <c r="E12" t="s">
        <v>139</v>
      </c>
    </row>
    <row r="13" spans="1:5" x14ac:dyDescent="0.3">
      <c r="A13" t="s">
        <v>154</v>
      </c>
      <c r="B13" s="5">
        <v>57023</v>
      </c>
      <c r="C13" s="119">
        <v>11</v>
      </c>
      <c r="D13" s="6" t="s">
        <v>149</v>
      </c>
      <c r="E13" t="s">
        <v>139</v>
      </c>
    </row>
    <row r="14" spans="1:5" x14ac:dyDescent="0.3">
      <c r="A14" t="s">
        <v>155</v>
      </c>
      <c r="B14" s="5">
        <v>53034</v>
      </c>
      <c r="C14" s="119">
        <v>12</v>
      </c>
      <c r="D14" s="6" t="s">
        <v>149</v>
      </c>
      <c r="E14" t="s">
        <v>139</v>
      </c>
    </row>
    <row r="15" spans="1:5" x14ac:dyDescent="0.3">
      <c r="A15" t="s">
        <v>156</v>
      </c>
      <c r="B15" s="5">
        <v>50053</v>
      </c>
      <c r="C15" s="119">
        <v>13</v>
      </c>
      <c r="D15" s="6" t="s">
        <v>149</v>
      </c>
      <c r="E15" t="s">
        <v>139</v>
      </c>
    </row>
    <row r="16" spans="1:5" x14ac:dyDescent="0.3">
      <c r="A16" t="s">
        <v>157</v>
      </c>
      <c r="B16" s="5">
        <v>58100</v>
      </c>
      <c r="C16" s="119">
        <v>14</v>
      </c>
      <c r="D16" s="6" t="s">
        <v>149</v>
      </c>
      <c r="E16" t="s">
        <v>139</v>
      </c>
    </row>
    <row r="17" spans="1:5" x14ac:dyDescent="0.3">
      <c r="A17" t="s">
        <v>158</v>
      </c>
      <c r="B17" s="5">
        <v>50122</v>
      </c>
      <c r="C17" s="119">
        <v>15</v>
      </c>
      <c r="D17" s="6" t="s">
        <v>138</v>
      </c>
      <c r="E17" t="s">
        <v>159</v>
      </c>
    </row>
    <row r="18" spans="1:5" x14ac:dyDescent="0.3">
      <c r="A18" t="s">
        <v>160</v>
      </c>
      <c r="B18" s="5">
        <v>58100</v>
      </c>
      <c r="C18" s="119">
        <v>16</v>
      </c>
      <c r="D18" s="6" t="s">
        <v>138</v>
      </c>
      <c r="E18" t="s">
        <v>161</v>
      </c>
    </row>
    <row r="19" spans="1:5" x14ac:dyDescent="0.3">
      <c r="A19" t="s">
        <v>162</v>
      </c>
      <c r="B19" s="5">
        <v>50144</v>
      </c>
      <c r="C19" s="119">
        <v>17</v>
      </c>
      <c r="D19" s="6" t="s">
        <v>163</v>
      </c>
      <c r="E19" t="s">
        <v>145</v>
      </c>
    </row>
    <row r="20" spans="1:5" x14ac:dyDescent="0.3">
      <c r="A20" t="s">
        <v>164</v>
      </c>
      <c r="B20" s="5">
        <v>58100</v>
      </c>
      <c r="C20" s="119">
        <v>18</v>
      </c>
      <c r="D20" s="6" t="s">
        <v>138</v>
      </c>
      <c r="E20" t="s">
        <v>165</v>
      </c>
    </row>
    <row r="21" spans="1:5" x14ac:dyDescent="0.3">
      <c r="A21" t="s">
        <v>166</v>
      </c>
      <c r="B21" s="5">
        <v>58100</v>
      </c>
      <c r="C21" s="119">
        <v>19</v>
      </c>
      <c r="D21" s="6" t="s">
        <v>138</v>
      </c>
      <c r="E21" t="s">
        <v>145</v>
      </c>
    </row>
    <row r="22" spans="1:5" x14ac:dyDescent="0.3">
      <c r="A22" t="s">
        <v>167</v>
      </c>
      <c r="B22" s="5">
        <v>57100</v>
      </c>
      <c r="C22" s="119">
        <v>20</v>
      </c>
      <c r="D22" s="6" t="s">
        <v>138</v>
      </c>
      <c r="E22" t="s">
        <v>145</v>
      </c>
    </row>
    <row r="23" spans="1:5" x14ac:dyDescent="0.3">
      <c r="A23" t="s">
        <v>168</v>
      </c>
      <c r="B23" s="5">
        <v>55012</v>
      </c>
      <c r="C23" s="119">
        <v>21</v>
      </c>
      <c r="D23" s="6" t="s">
        <v>149</v>
      </c>
      <c r="E23" t="s">
        <v>169</v>
      </c>
    </row>
    <row r="24" spans="1:5" x14ac:dyDescent="0.3">
      <c r="A24" t="s">
        <v>170</v>
      </c>
      <c r="B24" s="5">
        <v>55100</v>
      </c>
      <c r="C24" s="119">
        <v>22</v>
      </c>
      <c r="D24" s="6" t="s">
        <v>138</v>
      </c>
      <c r="E24" t="s">
        <v>145</v>
      </c>
    </row>
    <row r="25" spans="1:5" x14ac:dyDescent="0.3">
      <c r="A25" t="s">
        <v>171</v>
      </c>
      <c r="B25" s="5">
        <v>55100</v>
      </c>
      <c r="C25" s="119">
        <v>23</v>
      </c>
      <c r="D25" s="6" t="s">
        <v>149</v>
      </c>
      <c r="E25" t="s">
        <v>172</v>
      </c>
    </row>
    <row r="26" spans="1:5" x14ac:dyDescent="0.3">
      <c r="A26" t="s">
        <v>173</v>
      </c>
      <c r="B26" s="5">
        <v>54100</v>
      </c>
      <c r="C26" s="119">
        <v>24</v>
      </c>
      <c r="D26" s="6" t="s">
        <v>149</v>
      </c>
      <c r="E26" t="s">
        <v>139</v>
      </c>
    </row>
    <row r="27" spans="1:5" x14ac:dyDescent="0.3">
      <c r="A27" t="s">
        <v>174</v>
      </c>
      <c r="B27" s="5">
        <v>51010</v>
      </c>
      <c r="C27" s="119">
        <v>25</v>
      </c>
      <c r="D27" s="6" t="s">
        <v>149</v>
      </c>
      <c r="E27" t="s">
        <v>139</v>
      </c>
    </row>
    <row r="28" spans="1:5" x14ac:dyDescent="0.3">
      <c r="A28" t="s">
        <v>175</v>
      </c>
      <c r="B28" s="5">
        <v>53045</v>
      </c>
      <c r="C28" s="119">
        <v>26</v>
      </c>
      <c r="D28" s="6" t="s">
        <v>149</v>
      </c>
      <c r="E28" t="s">
        <v>139</v>
      </c>
    </row>
    <row r="29" spans="1:5" x14ac:dyDescent="0.3">
      <c r="A29" t="s">
        <v>176</v>
      </c>
      <c r="B29" s="5">
        <v>52025</v>
      </c>
      <c r="C29" s="119">
        <v>27</v>
      </c>
      <c r="D29" s="6" t="s">
        <v>149</v>
      </c>
      <c r="E29" t="s">
        <v>139</v>
      </c>
    </row>
    <row r="30" spans="1:5" x14ac:dyDescent="0.3">
      <c r="A30" t="s">
        <v>177</v>
      </c>
      <c r="B30" s="5">
        <v>57025</v>
      </c>
      <c r="C30" s="119">
        <v>28</v>
      </c>
      <c r="D30" s="6" t="s">
        <v>149</v>
      </c>
      <c r="E30" t="s">
        <v>172</v>
      </c>
    </row>
    <row r="31" spans="1:5" x14ac:dyDescent="0.3">
      <c r="A31" t="s">
        <v>178</v>
      </c>
      <c r="B31" s="5">
        <v>57025</v>
      </c>
      <c r="C31" s="119">
        <v>29</v>
      </c>
      <c r="D31" s="6" t="s">
        <v>138</v>
      </c>
      <c r="E31" t="s">
        <v>179</v>
      </c>
    </row>
    <row r="32" spans="1:5" x14ac:dyDescent="0.3">
      <c r="A32" t="s">
        <v>180</v>
      </c>
      <c r="B32" s="5">
        <v>56125</v>
      </c>
      <c r="C32" s="119">
        <v>30</v>
      </c>
      <c r="D32" s="6" t="s">
        <v>138</v>
      </c>
      <c r="E32" t="s">
        <v>145</v>
      </c>
    </row>
    <row r="33" spans="1:5" x14ac:dyDescent="0.3">
      <c r="A33" t="s">
        <v>181</v>
      </c>
      <c r="B33" s="5">
        <v>51100</v>
      </c>
      <c r="C33" s="119">
        <v>31</v>
      </c>
      <c r="D33" s="6" t="s">
        <v>163</v>
      </c>
      <c r="E33" t="s">
        <v>145</v>
      </c>
    </row>
    <row r="34" spans="1:5" x14ac:dyDescent="0.3">
      <c r="A34" t="s">
        <v>182</v>
      </c>
      <c r="B34" s="5">
        <v>50065</v>
      </c>
      <c r="C34" s="119">
        <v>32</v>
      </c>
      <c r="D34" s="6" t="s">
        <v>149</v>
      </c>
      <c r="E34" t="s">
        <v>139</v>
      </c>
    </row>
    <row r="35" spans="1:5" x14ac:dyDescent="0.3">
      <c r="A35" t="s">
        <v>183</v>
      </c>
      <c r="B35" s="5">
        <v>56025</v>
      </c>
      <c r="C35" s="119">
        <v>33</v>
      </c>
      <c r="D35" s="6" t="s">
        <v>149</v>
      </c>
      <c r="E35" t="s">
        <v>139</v>
      </c>
    </row>
    <row r="36" spans="1:5" x14ac:dyDescent="0.3">
      <c r="A36" t="s">
        <v>184</v>
      </c>
      <c r="B36" s="5">
        <v>50047</v>
      </c>
      <c r="C36" s="119">
        <v>34</v>
      </c>
      <c r="D36" s="6" t="s">
        <v>138</v>
      </c>
      <c r="E36" t="s">
        <v>145</v>
      </c>
    </row>
    <row r="37" spans="1:5" x14ac:dyDescent="0.3">
      <c r="A37" t="s">
        <v>185</v>
      </c>
      <c r="B37" s="5">
        <v>50018</v>
      </c>
      <c r="C37" s="119">
        <v>35</v>
      </c>
      <c r="D37" s="6" t="s">
        <v>149</v>
      </c>
      <c r="E37" t="s">
        <v>139</v>
      </c>
    </row>
    <row r="38" spans="1:5" x14ac:dyDescent="0.3">
      <c r="A38" t="s">
        <v>186</v>
      </c>
      <c r="B38" s="5">
        <v>50019</v>
      </c>
      <c r="C38" s="119">
        <v>36</v>
      </c>
      <c r="D38" s="6" t="s">
        <v>149</v>
      </c>
      <c r="E38" t="s">
        <v>139</v>
      </c>
    </row>
    <row r="39" spans="1:5" x14ac:dyDescent="0.3">
      <c r="A39" t="s">
        <v>187</v>
      </c>
      <c r="B39" s="5">
        <v>50019</v>
      </c>
      <c r="C39" s="119">
        <v>37</v>
      </c>
      <c r="D39" s="6" t="s">
        <v>149</v>
      </c>
      <c r="E39" t="s">
        <v>172</v>
      </c>
    </row>
    <row r="40" spans="1:5" x14ac:dyDescent="0.3">
      <c r="A40" t="s">
        <v>188</v>
      </c>
      <c r="B40" s="5">
        <v>53100</v>
      </c>
      <c r="C40" s="119">
        <v>38</v>
      </c>
      <c r="D40" s="6" t="s">
        <v>163</v>
      </c>
      <c r="E40" t="s">
        <v>189</v>
      </c>
    </row>
    <row r="41" spans="1:5" x14ac:dyDescent="0.3">
      <c r="A41" t="s">
        <v>190</v>
      </c>
      <c r="B41" s="5">
        <v>53100</v>
      </c>
      <c r="C41" s="119">
        <v>39</v>
      </c>
      <c r="D41" s="6" t="s">
        <v>163</v>
      </c>
      <c r="E41" t="s">
        <v>145</v>
      </c>
    </row>
    <row r="42" spans="1:5" x14ac:dyDescent="0.3">
      <c r="A42" t="s">
        <v>191</v>
      </c>
      <c r="B42" s="5">
        <v>55049</v>
      </c>
      <c r="C42" s="119">
        <v>40</v>
      </c>
      <c r="D42" s="6" t="s">
        <v>138</v>
      </c>
      <c r="E42" t="s">
        <v>139</v>
      </c>
    </row>
    <row r="43" spans="1:5" x14ac:dyDescent="0.3">
      <c r="A43" t="s">
        <v>192</v>
      </c>
      <c r="B43" s="5">
        <v>55049</v>
      </c>
      <c r="C43" s="119">
        <v>41</v>
      </c>
      <c r="D43" s="6" t="s">
        <v>138</v>
      </c>
      <c r="E43" t="s">
        <v>139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89479B-43DA-475C-8048-1037C2218306}"/>
</file>

<file path=customXml/itemProps2.xml><?xml version="1.0" encoding="utf-8"?>
<ds:datastoreItem xmlns:ds="http://schemas.openxmlformats.org/officeDocument/2006/customXml" ds:itemID="{DDF8A326-8721-484F-8050-283ED661D837}"/>
</file>

<file path=customXml/itemProps3.xml><?xml version="1.0" encoding="utf-8"?>
<ds:datastoreItem xmlns:ds="http://schemas.openxmlformats.org/officeDocument/2006/customXml" ds:itemID="{EA5AD079-AAE4-4080-A5F9-8B136E4D1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35</vt:i4>
      </vt:variant>
    </vt:vector>
  </HeadingPairs>
  <TitlesOfParts>
    <vt:vector size="39" baseType="lpstr">
      <vt:lpstr>Dati Gen.</vt:lpstr>
      <vt:lpstr>Preventivo</vt:lpstr>
      <vt:lpstr>Elenchi</vt:lpstr>
      <vt:lpstr>Immobili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Loreto Catalano</cp:lastModifiedBy>
  <cp:lastPrinted>2016-06-08T10:59:27Z</cp:lastPrinted>
  <dcterms:created xsi:type="dcterms:W3CDTF">2015-04-14T08:07:48Z</dcterms:created>
  <dcterms:modified xsi:type="dcterms:W3CDTF">2017-05-30T08:21:39Z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